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йнур Калдымуханкызы\Desktop\"/>
    </mc:Choice>
  </mc:AlternateContent>
  <xr:revisionPtr revIDLastSave="0" documentId="8_{B44A88DD-99E6-41CD-AE2D-D18E2E3F84E2}" xr6:coauthVersionLast="47" xr6:coauthVersionMax="47" xr10:uidLastSave="{00000000-0000-0000-0000-000000000000}"/>
  <bookViews>
    <workbookView xWindow="-120" yWindow="-120" windowWidth="29040" windowHeight="15840" xr2:uid="{65D9C431-EA95-4381-99C6-AC3ACA153450}"/>
  </bookViews>
  <sheets>
    <sheet name="СВОД " sheetId="1" r:id="rId1"/>
    <sheet name="расчет проект 192 ед." sheetId="2" r:id="rId2"/>
  </sheets>
  <externalReferences>
    <externalReference r:id="rId3"/>
  </externalReferences>
  <definedNames>
    <definedName name="_xlnm.Print_Area" localSheetId="1">'расчет проект 192 ед.'!$A$1:$C$49</definedName>
    <definedName name="_xlnm.Print_Area" localSheetId="0">'СВОД 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2" l="1"/>
  <c r="C31" i="2"/>
  <c r="C29" i="2"/>
  <c r="C25" i="2"/>
  <c r="C21" i="2"/>
  <c r="C18" i="2"/>
  <c r="C16" i="2"/>
  <c r="C13" i="2"/>
  <c r="C12" i="2"/>
  <c r="E25" i="1" s="1"/>
  <c r="C11" i="2"/>
  <c r="E24" i="1" s="1"/>
  <c r="C10" i="2"/>
  <c r="C9" i="2" s="1"/>
  <c r="C6" i="2"/>
  <c r="C41" i="2" s="1"/>
  <c r="G37" i="1"/>
  <c r="F37" i="1"/>
  <c r="E37" i="1"/>
  <c r="D37" i="1"/>
  <c r="G36" i="1"/>
  <c r="F36" i="1"/>
  <c r="E36" i="1"/>
  <c r="G35" i="1"/>
  <c r="E35" i="1"/>
  <c r="G34" i="1"/>
  <c r="F34" i="1"/>
  <c r="E34" i="1"/>
  <c r="G33" i="1"/>
  <c r="F33" i="1"/>
  <c r="G32" i="1"/>
  <c r="E32" i="1"/>
  <c r="F31" i="1"/>
  <c r="G31" i="1" s="1"/>
  <c r="E31" i="1"/>
  <c r="G30" i="1"/>
  <c r="F30" i="1"/>
  <c r="E30" i="1"/>
  <c r="F29" i="1"/>
  <c r="G29" i="1" s="1"/>
  <c r="E29" i="1"/>
  <c r="F28" i="1"/>
  <c r="G28" i="1" s="1"/>
  <c r="E28" i="1"/>
  <c r="F27" i="1"/>
  <c r="G27" i="1" s="1"/>
  <c r="E27" i="1"/>
  <c r="D27" i="1"/>
  <c r="D20" i="1" s="1"/>
  <c r="G26" i="1"/>
  <c r="E26" i="1"/>
  <c r="G25" i="1"/>
  <c r="F25" i="1"/>
  <c r="D25" i="1"/>
  <c r="F24" i="1"/>
  <c r="G24" i="1" s="1"/>
  <c r="D24" i="1"/>
  <c r="G23" i="1"/>
  <c r="F23" i="1"/>
  <c r="F20" i="1" s="1"/>
  <c r="G22" i="1"/>
  <c r="F22" i="1"/>
  <c r="E22" i="1"/>
  <c r="D22" i="1"/>
  <c r="F21" i="1"/>
  <c r="G21" i="1" s="1"/>
  <c r="E21" i="1"/>
  <c r="D21" i="1"/>
  <c r="C20" i="1"/>
  <c r="B20" i="1"/>
  <c r="G20" i="1" l="1"/>
  <c r="E23" i="1"/>
  <c r="E20" i="1" s="1"/>
</calcChain>
</file>

<file path=xl/sharedStrings.xml><?xml version="1.0" encoding="utf-8"?>
<sst xmlns="http://schemas.openxmlformats.org/spreadsheetml/2006/main" count="97" uniqueCount="91">
  <si>
    <t>Приложение 57</t>
  </si>
  <si>
    <t xml:space="preserve">к Правилам составления и представления бюджетной заявки </t>
  </si>
  <si>
    <t xml:space="preserve">Форма ГУ </t>
  </si>
  <si>
    <t xml:space="preserve">Сводный расчет расходов </t>
  </si>
  <si>
    <t>государственного учреждения по бюджетным программам (подпрограммам)</t>
  </si>
  <si>
    <t>Коды</t>
  </si>
  <si>
    <t>Плановый период</t>
  </si>
  <si>
    <t>2024-2026</t>
  </si>
  <si>
    <t>Функциональная группа</t>
  </si>
  <si>
    <t>Культура, спорт, туризм и информационное пространство</t>
  </si>
  <si>
    <t>08</t>
  </si>
  <si>
    <t>Администратор программ</t>
  </si>
  <si>
    <t>Министерство туризма и спорта Республики Казахстан</t>
  </si>
  <si>
    <t>Государственное учреждение</t>
  </si>
  <si>
    <t>РГКП "Центр олимпийской подготовки по видам борьбы"</t>
  </si>
  <si>
    <t>Программа</t>
  </si>
  <si>
    <t>Развитие спорта высших достижений</t>
  </si>
  <si>
    <t>036</t>
  </si>
  <si>
    <t>Подпрограмма</t>
  </si>
  <si>
    <t>Обеспечение развитие спорта высших достижений</t>
  </si>
  <si>
    <t>Наименование</t>
  </si>
  <si>
    <t>Отчет  на 2022 год</t>
  </si>
  <si>
    <t xml:space="preserve">
Уточ. план   
2023 г.</t>
  </si>
  <si>
    <t>План</t>
  </si>
  <si>
    <t>Кассовые   расходы</t>
  </si>
  <si>
    <t>Фактич.   расходы</t>
  </si>
  <si>
    <t>2024 г.</t>
  </si>
  <si>
    <t>2025 г.</t>
  </si>
  <si>
    <t>2026 г.</t>
  </si>
  <si>
    <t>1. Всего затрат  (тыс.тенге)</t>
  </si>
  <si>
    <t>Оплата труда</t>
  </si>
  <si>
    <t>Компенсационные выплаты</t>
  </si>
  <si>
    <t>Обязательные пенсионные  взносы работодателя</t>
  </si>
  <si>
    <t>Социальный налог</t>
  </si>
  <si>
    <t>Социальные отчисления в Государственный фонд социального страхование</t>
  </si>
  <si>
    <t>Взносы на обязательное страхование</t>
  </si>
  <si>
    <t xml:space="preserve">Медицинское социальное страхование </t>
  </si>
  <si>
    <t>Приобретение медикаментов и прочих средств медицинского назначения</t>
  </si>
  <si>
    <t>Приобретение  топлива,горюче-смазочных материалов</t>
  </si>
  <si>
    <t>Приобретение прочих запасов</t>
  </si>
  <si>
    <t>Оплата коммунальных услуг</t>
  </si>
  <si>
    <t>Оплата за услуги связи</t>
  </si>
  <si>
    <t>Оплата за аренду помещения</t>
  </si>
  <si>
    <t>Оплата прочих услуг и работ</t>
  </si>
  <si>
    <t>Командировки и служебные разъезды внутри страны (ауп+тренера)</t>
  </si>
  <si>
    <t>Командировки и служебные разъезды за пределами страны (ауп+тренера)</t>
  </si>
  <si>
    <t>Прочие текущие затраты</t>
  </si>
  <si>
    <t>Директор</t>
  </si>
  <si>
    <t>Ушкемпиров Ж. Ж.</t>
  </si>
  <si>
    <t>Руководитель ПЭО</t>
  </si>
  <si>
    <t>Жокебаева М. А.</t>
  </si>
  <si>
    <t>Расчет на 2024 год</t>
  </si>
  <si>
    <t>РГКП "Центр олимпийской подготовки по видам борьбы</t>
  </si>
  <si>
    <t>№</t>
  </si>
  <si>
    <t xml:space="preserve">Наименование и расчет </t>
  </si>
  <si>
    <t xml:space="preserve">Сумма </t>
  </si>
  <si>
    <t>(тыс. тенге)</t>
  </si>
  <si>
    <t>Оплата труда  12 мес =</t>
  </si>
  <si>
    <t xml:space="preserve">Компенсационные выплаты = </t>
  </si>
  <si>
    <t>Расходы по налогам</t>
  </si>
  <si>
    <t>Обязательные пенсионные взносы работодателя (ОПВР)  *1,5%=</t>
  </si>
  <si>
    <t>Социальный налог  *6%=</t>
  </si>
  <si>
    <t>Обязательные соц. отчисления *3,5%=</t>
  </si>
  <si>
    <t>Медицинское социальное страхование *3%=</t>
  </si>
  <si>
    <t>Взносы на обязательное страхование =</t>
  </si>
  <si>
    <t>Приобретение медикаментов и прочих средств медицинского назначения=</t>
  </si>
  <si>
    <t>Приобретение ГСМ</t>
  </si>
  <si>
    <t xml:space="preserve">ГСМ ( дизтопливо и бензин) х 12 мес = </t>
  </si>
  <si>
    <t>Приобретение прочих товаров</t>
  </si>
  <si>
    <t>Спортивная экипировка и инвентарь =</t>
  </si>
  <si>
    <t>Прочие товары (хозяйственные товары) =</t>
  </si>
  <si>
    <t>Коммунальные услуги</t>
  </si>
  <si>
    <t>Водоснабжение</t>
  </si>
  <si>
    <t>Электроэнергия</t>
  </si>
  <si>
    <t>Отопление</t>
  </si>
  <si>
    <t>Услуги связи</t>
  </si>
  <si>
    <t>Городские телефонные номера 49 тел*2245*12мес</t>
  </si>
  <si>
    <t>Междугородние переговоры 5000тг*12мес</t>
  </si>
  <si>
    <t>Услуги доступа к сети интернет с подключением к Единому Шлюзу Доступа 459 990 тг * 12 мес</t>
  </si>
  <si>
    <t>Прочие услуги</t>
  </si>
  <si>
    <t>Содержание, обслуживание, текущий ремонт зданий, помещений и оборудования =</t>
  </si>
  <si>
    <t>Командировочные расходы</t>
  </si>
  <si>
    <t xml:space="preserve">Командировки и служебные разъезды внутри страны АУП внутри страны </t>
  </si>
  <si>
    <t>Командировки и служебные разъезды за пределы страны (АУП и тренера) =</t>
  </si>
  <si>
    <t>Командировки и служебные разъезды (спортсмены) =</t>
  </si>
  <si>
    <t>Налог на транспортные средства =</t>
  </si>
  <si>
    <t>Налог на землю=</t>
  </si>
  <si>
    <t>Налог на имущество=</t>
  </si>
  <si>
    <t>Страхование  жизни работников</t>
  </si>
  <si>
    <t>НДС 12% =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</si>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</sst>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* #,##0.00\ _₸_-;\-* #,##0.00\ _₸_-;_-* &quot;-&quot;??\ _₸_-;_-@_-"/>
    <numFmt numFmtId="166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 Cyr"/>
      <charset val="204"/>
    </font>
    <font>
      <b/>
      <sz val="11"/>
      <name val="Times New Roman Cyr"/>
      <charset val="204"/>
    </font>
    <font>
      <sz val="11"/>
      <color indexed="8"/>
      <name val="Times New Roman Cyr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 Cyr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 CYR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</cellStyleXfs>
  <cellXfs count="12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2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justify" wrapText="1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2" fillId="0" borderId="1" xfId="0" applyFont="1" applyBorder="1"/>
    <xf numFmtId="0" fontId="2" fillId="0" borderId="9" xfId="0" applyFont="1" applyBorder="1"/>
    <xf numFmtId="0" fontId="7" fillId="0" borderId="7" xfId="0" applyFont="1" applyBorder="1" applyAlignment="1">
      <alignment horizontal="left" vertical="top"/>
    </xf>
    <xf numFmtId="3" fontId="3" fillId="0" borderId="1" xfId="0" applyNumberFormat="1" applyFont="1" applyBorder="1"/>
    <xf numFmtId="3" fontId="3" fillId="0" borderId="9" xfId="0" applyNumberFormat="1" applyFont="1" applyBorder="1"/>
    <xf numFmtId="3" fontId="2" fillId="0" borderId="0" xfId="0" applyNumberFormat="1" applyFont="1"/>
    <xf numFmtId="4" fontId="2" fillId="0" borderId="0" xfId="0" applyNumberFormat="1" applyFont="1"/>
    <xf numFmtId="0" fontId="4" fillId="0" borderId="7" xfId="0" applyFont="1" applyBorder="1" applyAlignment="1">
      <alignment horizontal="left" vertical="top"/>
    </xf>
    <xf numFmtId="3" fontId="2" fillId="0" borderId="1" xfId="0" applyNumberFormat="1" applyFont="1" applyBorder="1"/>
    <xf numFmtId="3" fontId="2" fillId="0" borderId="10" xfId="0" applyNumberFormat="1" applyFont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164" fontId="2" fillId="0" borderId="0" xfId="0" applyNumberFormat="1" applyFont="1"/>
    <xf numFmtId="3" fontId="2" fillId="0" borderId="9" xfId="0" applyNumberFormat="1" applyFont="1" applyBorder="1" applyAlignment="1">
      <alignment horizontal="right"/>
    </xf>
    <xf numFmtId="0" fontId="2" fillId="0" borderId="7" xfId="0" applyFont="1" applyBorder="1" applyAlignment="1">
      <alignment wrapText="1"/>
    </xf>
    <xf numFmtId="0" fontId="4" fillId="0" borderId="7" xfId="0" applyFont="1" applyBorder="1" applyAlignment="1">
      <alignment horizontal="left" wrapText="1"/>
    </xf>
    <xf numFmtId="3" fontId="2" fillId="2" borderId="10" xfId="0" applyNumberFormat="1" applyFont="1" applyFill="1" applyBorder="1" applyAlignment="1">
      <alignment horizontal="right"/>
    </xf>
    <xf numFmtId="0" fontId="4" fillId="0" borderId="7" xfId="0" applyFont="1" applyBorder="1" applyAlignment="1">
      <alignment horizontal="left" vertical="center" wrapText="1"/>
    </xf>
    <xf numFmtId="2" fontId="2" fillId="0" borderId="0" xfId="0" applyNumberFormat="1" applyFont="1"/>
    <xf numFmtId="0" fontId="4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justify" vertical="top" wrapText="1"/>
    </xf>
    <xf numFmtId="3" fontId="4" fillId="0" borderId="1" xfId="0" applyNumberFormat="1" applyFont="1" applyBorder="1"/>
    <xf numFmtId="0" fontId="4" fillId="0" borderId="13" xfId="0" applyFont="1" applyBorder="1" applyAlignment="1">
      <alignment horizontal="left" wrapText="1"/>
    </xf>
    <xf numFmtId="3" fontId="2" fillId="0" borderId="14" xfId="0" applyNumberFormat="1" applyFont="1" applyBorder="1"/>
    <xf numFmtId="3" fontId="2" fillId="0" borderId="15" xfId="0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0" fontId="4" fillId="0" borderId="0" xfId="0" applyFont="1" applyAlignment="1">
      <alignment horizontal="left" wrapText="1"/>
    </xf>
    <xf numFmtId="3" fontId="8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wrapText="1"/>
    </xf>
    <xf numFmtId="165" fontId="8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3" fontId="11" fillId="2" borderId="0" xfId="0" applyNumberFormat="1" applyFont="1" applyFill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3" fontId="9" fillId="2" borderId="19" xfId="0" applyNumberFormat="1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3" fontId="9" fillId="2" borderId="22" xfId="0" applyNumberFormat="1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19" xfId="0" applyFont="1" applyBorder="1" applyAlignment="1">
      <alignment vertical="center" wrapText="1"/>
    </xf>
    <xf numFmtId="3" fontId="12" fillId="2" borderId="19" xfId="0" applyNumberFormat="1" applyFont="1" applyFill="1" applyBorder="1" applyAlignment="1">
      <alignment horizontal="center" vertical="center" wrapText="1"/>
    </xf>
    <xf numFmtId="166" fontId="8" fillId="0" borderId="0" xfId="1" applyFont="1" applyAlignment="1">
      <alignment vertical="center"/>
    </xf>
    <xf numFmtId="0" fontId="12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right" vertical="center" wrapText="1"/>
    </xf>
    <xf numFmtId="3" fontId="8" fillId="2" borderId="25" xfId="0" applyNumberFormat="1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right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vertical="center" wrapText="1"/>
    </xf>
    <xf numFmtId="3" fontId="12" fillId="2" borderId="17" xfId="0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right" vertical="center" wrapText="1"/>
    </xf>
    <xf numFmtId="3" fontId="8" fillId="2" borderId="25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right" vertical="center" wrapText="1"/>
    </xf>
    <xf numFmtId="3" fontId="8" fillId="2" borderId="22" xfId="0" applyNumberFormat="1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right" vertical="center" wrapText="1"/>
    </xf>
    <xf numFmtId="3" fontId="12" fillId="2" borderId="30" xfId="0" applyNumberFormat="1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3" fontId="8" fillId="2" borderId="2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3" fontId="12" fillId="2" borderId="25" xfId="0" applyNumberFormat="1" applyFont="1" applyFill="1" applyBorder="1" applyAlignment="1">
      <alignment horizontal="center" vertical="center" wrapText="1"/>
    </xf>
    <xf numFmtId="0" fontId="14" fillId="0" borderId="25" xfId="2" applyFont="1" applyBorder="1" applyAlignment="1">
      <alignment horizontal="right" vertical="center" wrapText="1"/>
    </xf>
    <xf numFmtId="0" fontId="15" fillId="0" borderId="25" xfId="0" applyFont="1" applyBorder="1" applyAlignment="1">
      <alignment horizontal="right" vertical="center"/>
    </xf>
    <xf numFmtId="0" fontId="15" fillId="0" borderId="22" xfId="0" applyFont="1" applyBorder="1" applyAlignment="1">
      <alignment horizontal="right" vertical="center"/>
    </xf>
    <xf numFmtId="0" fontId="12" fillId="0" borderId="31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8" fillId="0" borderId="32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right" vertical="center" wrapText="1"/>
    </xf>
    <xf numFmtId="0" fontId="15" fillId="0" borderId="22" xfId="3" applyFont="1" applyBorder="1" applyAlignment="1">
      <alignment horizontal="right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15" fillId="0" borderId="0" xfId="3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166" fontId="8" fillId="0" borderId="0" xfId="0" applyNumberFormat="1" applyFont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0" fontId="15" fillId="0" borderId="32" xfId="4" applyFont="1" applyBorder="1" applyAlignment="1">
      <alignment horizontal="right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right" vertical="center" wrapText="1"/>
    </xf>
    <xf numFmtId="3" fontId="9" fillId="2" borderId="30" xfId="4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3" fillId="0" borderId="0" xfId="0" applyFont="1" applyAlignment="1">
      <alignment horizontal="left"/>
    </xf>
  </cellXfs>
  <cellStyles count="5">
    <cellStyle name="Обычный" xfId="0" builtinId="0"/>
    <cellStyle name="Обычный 2 2" xfId="2" xr:uid="{3AE9AA74-8129-440F-9C5A-8803FBC1A6C4}"/>
    <cellStyle name="Обычный 4" xfId="4" xr:uid="{CD66F3D8-4A40-4C33-89AE-31CA09984CFE}"/>
    <cellStyle name="Обычный 4 2" xfId="3" xr:uid="{6498B6E8-230C-4E62-884C-AEB6C1A2E228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F6K0H4Q\Users\&#1052;&#1072;&#1088;&#1078;&#1072;&#1085;%20&#1040;&#1084;&#1080;&#1088;&#1093;&#1072;&#1085;&#1086;&#1074;&#1085;&#1072;\Desktop\&#1092;&#1080;&#1085;\2024%20&#1075;&#1086;&#1076;\1.&#1041;&#1102;&#1076;&#1078;&#1077;&#1090;&#1085;&#1099;&#1077;%20&#1079;&#1072;&#1103;&#1074;&#1082;&#1080;\&#1059;&#1090;&#1086;&#1095;&#1085;&#1077;&#1085;&#1085;&#1072;&#1103;%20&#1079;&#1072;&#1103;&#1074;&#1082;&#1072;%20&#1103;&#1085;&#1074;&#1072;&#1088;&#1100;%202024%20&#1075;&#1086;&#1076;&#1072;\&#1091;&#1090;&#1086;&#1095;&#1085;%20&#1062;&#1054;&#1055;%20&#1073;&#1086;&#1088;&#1100;&#1073;&#1072;%20&#1041;&#1047;%202024-2026%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2023"/>
      <sheetName val="111 ФОТ 2023 147 ед."/>
      <sheetName val="СВОД "/>
      <sheetName val="расчет проект 192 ед."/>
      <sheetName val="Штат 286 % "/>
      <sheetName val="111"/>
      <sheetName val="123 трансп 2023 "/>
      <sheetName val="123 пассаж"/>
      <sheetName val="142 мед.-2023"/>
      <sheetName val="144 ГСМ 2023"/>
      <sheetName val="149 экипировка 2023"/>
      <sheetName val="149 хоз.товар экипировка"/>
      <sheetName val="161 команд"/>
      <sheetName val="169 спортсм"/>
      <sheetName val="ФК 169 посл.вар. общий"/>
      <sheetName val="151 коммунальные услуги "/>
      <sheetName val="159 услуги 2024"/>
      <sheetName val="страхжизни 192 ед."/>
      <sheetName val="169 ТРЕНЕР2024"/>
      <sheetName val="169 СПОРТ2024"/>
      <sheetName val="ФК тренера"/>
      <sheetName val="ФК спортсмены"/>
      <sheetName val="169 налог транс"/>
      <sheetName val="169 эмиссия "/>
      <sheetName val="169 налог на имущ"/>
      <sheetName val="РАСЧЕТ 2025"/>
      <sheetName val="РАСЧЕТ 2026"/>
      <sheetName val="Штат 286 %  2025-2026годы"/>
      <sheetName val="ФК тренера 2025"/>
      <sheetName val="ФК спортсмены 2025г"/>
      <sheetName val="ФК тренера 2026"/>
      <sheetName val="ФК спортсмены 2026г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7">
          <cell r="C7">
            <v>923478</v>
          </cell>
        </row>
        <row r="8">
          <cell r="C8">
            <v>30609</v>
          </cell>
        </row>
        <row r="10">
          <cell r="C10">
            <v>23086.95</v>
          </cell>
        </row>
        <row r="11">
          <cell r="C11">
            <v>49867.812000000005</v>
          </cell>
        </row>
        <row r="12">
          <cell r="C12">
            <v>41556.510000000009</v>
          </cell>
        </row>
        <row r="14">
          <cell r="C14">
            <v>27704.34</v>
          </cell>
        </row>
        <row r="15">
          <cell r="C15">
            <v>10000</v>
          </cell>
        </row>
        <row r="16">
          <cell r="C16">
            <v>4119</v>
          </cell>
        </row>
        <row r="18">
          <cell r="C18">
            <v>122698</v>
          </cell>
        </row>
        <row r="21">
          <cell r="C21">
            <v>107215</v>
          </cell>
        </row>
        <row r="29">
          <cell r="C29">
            <v>160000</v>
          </cell>
        </row>
        <row r="33">
          <cell r="C33">
            <v>137432</v>
          </cell>
        </row>
        <row r="34">
          <cell r="C34">
            <v>930575</v>
          </cell>
        </row>
      </sheetData>
      <sheetData sheetId="26">
        <row r="10">
          <cell r="C10">
            <v>32322</v>
          </cell>
        </row>
        <row r="12">
          <cell r="C12">
            <v>41556</v>
          </cell>
        </row>
        <row r="32">
          <cell r="C32">
            <v>27206</v>
          </cell>
        </row>
        <row r="33">
          <cell r="C33">
            <v>133935</v>
          </cell>
        </row>
        <row r="34">
          <cell r="C34">
            <v>934255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1AF8B-76B7-45B6-A7B2-4337CC743EBF}">
  <sheetPr>
    <tabColor rgb="FFFFC000"/>
  </sheetPr>
  <dimension ref="A1:K81"/>
  <sheetViews>
    <sheetView tabSelected="1" view="pageBreakPreview" topLeftCell="A18" zoomScaleNormal="100" zoomScaleSheetLayoutView="100" workbookViewId="0">
      <selection activeCell="D21" sqref="D21:D37"/>
    </sheetView>
  </sheetViews>
  <sheetFormatPr defaultColWidth="9.140625" defaultRowHeight="15" x14ac:dyDescent="0.25"/>
  <cols>
    <col min="1" max="1" width="30.5703125" style="1" customWidth="1"/>
    <col min="2" max="2" width="10.7109375" style="1" customWidth="1"/>
    <col min="3" max="3" width="11" style="1" customWidth="1"/>
    <col min="4" max="4" width="10.28515625" style="1" customWidth="1"/>
    <col min="5" max="5" width="14.140625" style="1" customWidth="1"/>
    <col min="6" max="6" width="14.7109375" style="1" customWidth="1"/>
    <col min="7" max="7" width="14.28515625" style="1" customWidth="1"/>
    <col min="8" max="8" width="14.7109375" style="1" customWidth="1"/>
    <col min="9" max="9" width="16" style="1" customWidth="1"/>
    <col min="10" max="10" width="15.7109375" style="1" customWidth="1"/>
    <col min="11" max="11" width="12.140625" style="1" customWidth="1"/>
    <col min="12" max="249" width="9.140625" style="1"/>
    <col min="250" max="250" width="35.85546875" style="1" customWidth="1"/>
    <col min="251" max="251" width="12" style="1" customWidth="1"/>
    <col min="252" max="252" width="10" style="1" customWidth="1"/>
    <col min="253" max="253" width="12.7109375" style="1" customWidth="1"/>
    <col min="254" max="254" width="14.28515625" style="1" customWidth="1"/>
    <col min="255" max="255" width="12.140625" style="1" customWidth="1"/>
    <col min="256" max="256" width="12" style="1" customWidth="1"/>
    <col min="257" max="505" width="9.140625" style="1"/>
    <col min="506" max="506" width="35.85546875" style="1" customWidth="1"/>
    <col min="507" max="507" width="12" style="1" customWidth="1"/>
    <col min="508" max="508" width="10" style="1" customWidth="1"/>
    <col min="509" max="509" width="12.7109375" style="1" customWidth="1"/>
    <col min="510" max="510" width="14.28515625" style="1" customWidth="1"/>
    <col min="511" max="511" width="12.140625" style="1" customWidth="1"/>
    <col min="512" max="512" width="12" style="1" customWidth="1"/>
    <col min="513" max="761" width="9.140625" style="1"/>
    <col min="762" max="762" width="35.85546875" style="1" customWidth="1"/>
    <col min="763" max="763" width="12" style="1" customWidth="1"/>
    <col min="764" max="764" width="10" style="1" customWidth="1"/>
    <col min="765" max="765" width="12.7109375" style="1" customWidth="1"/>
    <col min="766" max="766" width="14.28515625" style="1" customWidth="1"/>
    <col min="767" max="767" width="12.140625" style="1" customWidth="1"/>
    <col min="768" max="768" width="12" style="1" customWidth="1"/>
    <col min="769" max="1017" width="9.140625" style="1"/>
    <col min="1018" max="1018" width="35.85546875" style="1" customWidth="1"/>
    <col min="1019" max="1019" width="12" style="1" customWidth="1"/>
    <col min="1020" max="1020" width="10" style="1" customWidth="1"/>
    <col min="1021" max="1021" width="12.7109375" style="1" customWidth="1"/>
    <col min="1022" max="1022" width="14.28515625" style="1" customWidth="1"/>
    <col min="1023" max="1023" width="12.140625" style="1" customWidth="1"/>
    <col min="1024" max="1024" width="12" style="1" customWidth="1"/>
    <col min="1025" max="1273" width="9.140625" style="1"/>
    <col min="1274" max="1274" width="35.85546875" style="1" customWidth="1"/>
    <col min="1275" max="1275" width="12" style="1" customWidth="1"/>
    <col min="1276" max="1276" width="10" style="1" customWidth="1"/>
    <col min="1277" max="1277" width="12.7109375" style="1" customWidth="1"/>
    <col min="1278" max="1278" width="14.28515625" style="1" customWidth="1"/>
    <col min="1279" max="1279" width="12.140625" style="1" customWidth="1"/>
    <col min="1280" max="1280" width="12" style="1" customWidth="1"/>
    <col min="1281" max="1529" width="9.140625" style="1"/>
    <col min="1530" max="1530" width="35.85546875" style="1" customWidth="1"/>
    <col min="1531" max="1531" width="12" style="1" customWidth="1"/>
    <col min="1532" max="1532" width="10" style="1" customWidth="1"/>
    <col min="1533" max="1533" width="12.7109375" style="1" customWidth="1"/>
    <col min="1534" max="1534" width="14.28515625" style="1" customWidth="1"/>
    <col min="1535" max="1535" width="12.140625" style="1" customWidth="1"/>
    <col min="1536" max="1536" width="12" style="1" customWidth="1"/>
    <col min="1537" max="1785" width="9.140625" style="1"/>
    <col min="1786" max="1786" width="35.85546875" style="1" customWidth="1"/>
    <col min="1787" max="1787" width="12" style="1" customWidth="1"/>
    <col min="1788" max="1788" width="10" style="1" customWidth="1"/>
    <col min="1789" max="1789" width="12.7109375" style="1" customWidth="1"/>
    <col min="1790" max="1790" width="14.28515625" style="1" customWidth="1"/>
    <col min="1791" max="1791" width="12.140625" style="1" customWidth="1"/>
    <col min="1792" max="1792" width="12" style="1" customWidth="1"/>
    <col min="1793" max="2041" width="9.140625" style="1"/>
    <col min="2042" max="2042" width="35.85546875" style="1" customWidth="1"/>
    <col min="2043" max="2043" width="12" style="1" customWidth="1"/>
    <col min="2044" max="2044" width="10" style="1" customWidth="1"/>
    <col min="2045" max="2045" width="12.7109375" style="1" customWidth="1"/>
    <col min="2046" max="2046" width="14.28515625" style="1" customWidth="1"/>
    <col min="2047" max="2047" width="12.140625" style="1" customWidth="1"/>
    <col min="2048" max="2048" width="12" style="1" customWidth="1"/>
    <col min="2049" max="2297" width="9.140625" style="1"/>
    <col min="2298" max="2298" width="35.85546875" style="1" customWidth="1"/>
    <col min="2299" max="2299" width="12" style="1" customWidth="1"/>
    <col min="2300" max="2300" width="10" style="1" customWidth="1"/>
    <col min="2301" max="2301" width="12.7109375" style="1" customWidth="1"/>
    <col min="2302" max="2302" width="14.28515625" style="1" customWidth="1"/>
    <col min="2303" max="2303" width="12.140625" style="1" customWidth="1"/>
    <col min="2304" max="2304" width="12" style="1" customWidth="1"/>
    <col min="2305" max="2553" width="9.140625" style="1"/>
    <col min="2554" max="2554" width="35.85546875" style="1" customWidth="1"/>
    <col min="2555" max="2555" width="12" style="1" customWidth="1"/>
    <col min="2556" max="2556" width="10" style="1" customWidth="1"/>
    <col min="2557" max="2557" width="12.7109375" style="1" customWidth="1"/>
    <col min="2558" max="2558" width="14.28515625" style="1" customWidth="1"/>
    <col min="2559" max="2559" width="12.140625" style="1" customWidth="1"/>
    <col min="2560" max="2560" width="12" style="1" customWidth="1"/>
    <col min="2561" max="2809" width="9.140625" style="1"/>
    <col min="2810" max="2810" width="35.85546875" style="1" customWidth="1"/>
    <col min="2811" max="2811" width="12" style="1" customWidth="1"/>
    <col min="2812" max="2812" width="10" style="1" customWidth="1"/>
    <col min="2813" max="2813" width="12.7109375" style="1" customWidth="1"/>
    <col min="2814" max="2814" width="14.28515625" style="1" customWidth="1"/>
    <col min="2815" max="2815" width="12.140625" style="1" customWidth="1"/>
    <col min="2816" max="2816" width="12" style="1" customWidth="1"/>
    <col min="2817" max="3065" width="9.140625" style="1"/>
    <col min="3066" max="3066" width="35.85546875" style="1" customWidth="1"/>
    <col min="3067" max="3067" width="12" style="1" customWidth="1"/>
    <col min="3068" max="3068" width="10" style="1" customWidth="1"/>
    <col min="3069" max="3069" width="12.7109375" style="1" customWidth="1"/>
    <col min="3070" max="3070" width="14.28515625" style="1" customWidth="1"/>
    <col min="3071" max="3071" width="12.140625" style="1" customWidth="1"/>
    <col min="3072" max="3072" width="12" style="1" customWidth="1"/>
    <col min="3073" max="3321" width="9.140625" style="1"/>
    <col min="3322" max="3322" width="35.85546875" style="1" customWidth="1"/>
    <col min="3323" max="3323" width="12" style="1" customWidth="1"/>
    <col min="3324" max="3324" width="10" style="1" customWidth="1"/>
    <col min="3325" max="3325" width="12.7109375" style="1" customWidth="1"/>
    <col min="3326" max="3326" width="14.28515625" style="1" customWidth="1"/>
    <col min="3327" max="3327" width="12.140625" style="1" customWidth="1"/>
    <col min="3328" max="3328" width="12" style="1" customWidth="1"/>
    <col min="3329" max="3577" width="9.140625" style="1"/>
    <col min="3578" max="3578" width="35.85546875" style="1" customWidth="1"/>
    <col min="3579" max="3579" width="12" style="1" customWidth="1"/>
    <col min="3580" max="3580" width="10" style="1" customWidth="1"/>
    <col min="3581" max="3581" width="12.7109375" style="1" customWidth="1"/>
    <col min="3582" max="3582" width="14.28515625" style="1" customWidth="1"/>
    <col min="3583" max="3583" width="12.140625" style="1" customWidth="1"/>
    <col min="3584" max="3584" width="12" style="1" customWidth="1"/>
    <col min="3585" max="3833" width="9.140625" style="1"/>
    <col min="3834" max="3834" width="35.85546875" style="1" customWidth="1"/>
    <col min="3835" max="3835" width="12" style="1" customWidth="1"/>
    <col min="3836" max="3836" width="10" style="1" customWidth="1"/>
    <col min="3837" max="3837" width="12.7109375" style="1" customWidth="1"/>
    <col min="3838" max="3838" width="14.28515625" style="1" customWidth="1"/>
    <col min="3839" max="3839" width="12.140625" style="1" customWidth="1"/>
    <col min="3840" max="3840" width="12" style="1" customWidth="1"/>
    <col min="3841" max="4089" width="9.140625" style="1"/>
    <col min="4090" max="4090" width="35.85546875" style="1" customWidth="1"/>
    <col min="4091" max="4091" width="12" style="1" customWidth="1"/>
    <col min="4092" max="4092" width="10" style="1" customWidth="1"/>
    <col min="4093" max="4093" width="12.7109375" style="1" customWidth="1"/>
    <col min="4094" max="4094" width="14.28515625" style="1" customWidth="1"/>
    <col min="4095" max="4095" width="12.140625" style="1" customWidth="1"/>
    <col min="4096" max="4096" width="12" style="1" customWidth="1"/>
    <col min="4097" max="4345" width="9.140625" style="1"/>
    <col min="4346" max="4346" width="35.85546875" style="1" customWidth="1"/>
    <col min="4347" max="4347" width="12" style="1" customWidth="1"/>
    <col min="4348" max="4348" width="10" style="1" customWidth="1"/>
    <col min="4349" max="4349" width="12.7109375" style="1" customWidth="1"/>
    <col min="4350" max="4350" width="14.28515625" style="1" customWidth="1"/>
    <col min="4351" max="4351" width="12.140625" style="1" customWidth="1"/>
    <col min="4352" max="4352" width="12" style="1" customWidth="1"/>
    <col min="4353" max="4601" width="9.140625" style="1"/>
    <col min="4602" max="4602" width="35.85546875" style="1" customWidth="1"/>
    <col min="4603" max="4603" width="12" style="1" customWidth="1"/>
    <col min="4604" max="4604" width="10" style="1" customWidth="1"/>
    <col min="4605" max="4605" width="12.7109375" style="1" customWidth="1"/>
    <col min="4606" max="4606" width="14.28515625" style="1" customWidth="1"/>
    <col min="4607" max="4607" width="12.140625" style="1" customWidth="1"/>
    <col min="4608" max="4608" width="12" style="1" customWidth="1"/>
    <col min="4609" max="4857" width="9.140625" style="1"/>
    <col min="4858" max="4858" width="35.85546875" style="1" customWidth="1"/>
    <col min="4859" max="4859" width="12" style="1" customWidth="1"/>
    <col min="4860" max="4860" width="10" style="1" customWidth="1"/>
    <col min="4861" max="4861" width="12.7109375" style="1" customWidth="1"/>
    <col min="4862" max="4862" width="14.28515625" style="1" customWidth="1"/>
    <col min="4863" max="4863" width="12.140625" style="1" customWidth="1"/>
    <col min="4864" max="4864" width="12" style="1" customWidth="1"/>
    <col min="4865" max="5113" width="9.140625" style="1"/>
    <col min="5114" max="5114" width="35.85546875" style="1" customWidth="1"/>
    <col min="5115" max="5115" width="12" style="1" customWidth="1"/>
    <col min="5116" max="5116" width="10" style="1" customWidth="1"/>
    <col min="5117" max="5117" width="12.7109375" style="1" customWidth="1"/>
    <col min="5118" max="5118" width="14.28515625" style="1" customWidth="1"/>
    <col min="5119" max="5119" width="12.140625" style="1" customWidth="1"/>
    <col min="5120" max="5120" width="12" style="1" customWidth="1"/>
    <col min="5121" max="5369" width="9.140625" style="1"/>
    <col min="5370" max="5370" width="35.85546875" style="1" customWidth="1"/>
    <col min="5371" max="5371" width="12" style="1" customWidth="1"/>
    <col min="5372" max="5372" width="10" style="1" customWidth="1"/>
    <col min="5373" max="5373" width="12.7109375" style="1" customWidth="1"/>
    <col min="5374" max="5374" width="14.28515625" style="1" customWidth="1"/>
    <col min="5375" max="5375" width="12.140625" style="1" customWidth="1"/>
    <col min="5376" max="5376" width="12" style="1" customWidth="1"/>
    <col min="5377" max="5625" width="9.140625" style="1"/>
    <col min="5626" max="5626" width="35.85546875" style="1" customWidth="1"/>
    <col min="5627" max="5627" width="12" style="1" customWidth="1"/>
    <col min="5628" max="5628" width="10" style="1" customWidth="1"/>
    <col min="5629" max="5629" width="12.7109375" style="1" customWidth="1"/>
    <col min="5630" max="5630" width="14.28515625" style="1" customWidth="1"/>
    <col min="5631" max="5631" width="12.140625" style="1" customWidth="1"/>
    <col min="5632" max="5632" width="12" style="1" customWidth="1"/>
    <col min="5633" max="5881" width="9.140625" style="1"/>
    <col min="5882" max="5882" width="35.85546875" style="1" customWidth="1"/>
    <col min="5883" max="5883" width="12" style="1" customWidth="1"/>
    <col min="5884" max="5884" width="10" style="1" customWidth="1"/>
    <col min="5885" max="5885" width="12.7109375" style="1" customWidth="1"/>
    <col min="5886" max="5886" width="14.28515625" style="1" customWidth="1"/>
    <col min="5887" max="5887" width="12.140625" style="1" customWidth="1"/>
    <col min="5888" max="5888" width="12" style="1" customWidth="1"/>
    <col min="5889" max="6137" width="9.140625" style="1"/>
    <col min="6138" max="6138" width="35.85546875" style="1" customWidth="1"/>
    <col min="6139" max="6139" width="12" style="1" customWidth="1"/>
    <col min="6140" max="6140" width="10" style="1" customWidth="1"/>
    <col min="6141" max="6141" width="12.7109375" style="1" customWidth="1"/>
    <col min="6142" max="6142" width="14.28515625" style="1" customWidth="1"/>
    <col min="6143" max="6143" width="12.140625" style="1" customWidth="1"/>
    <col min="6144" max="6144" width="12" style="1" customWidth="1"/>
    <col min="6145" max="6393" width="9.140625" style="1"/>
    <col min="6394" max="6394" width="35.85546875" style="1" customWidth="1"/>
    <col min="6395" max="6395" width="12" style="1" customWidth="1"/>
    <col min="6396" max="6396" width="10" style="1" customWidth="1"/>
    <col min="6397" max="6397" width="12.7109375" style="1" customWidth="1"/>
    <col min="6398" max="6398" width="14.28515625" style="1" customWidth="1"/>
    <col min="6399" max="6399" width="12.140625" style="1" customWidth="1"/>
    <col min="6400" max="6400" width="12" style="1" customWidth="1"/>
    <col min="6401" max="6649" width="9.140625" style="1"/>
    <col min="6650" max="6650" width="35.85546875" style="1" customWidth="1"/>
    <col min="6651" max="6651" width="12" style="1" customWidth="1"/>
    <col min="6652" max="6652" width="10" style="1" customWidth="1"/>
    <col min="6653" max="6653" width="12.7109375" style="1" customWidth="1"/>
    <col min="6654" max="6654" width="14.28515625" style="1" customWidth="1"/>
    <col min="6655" max="6655" width="12.140625" style="1" customWidth="1"/>
    <col min="6656" max="6656" width="12" style="1" customWidth="1"/>
    <col min="6657" max="6905" width="9.140625" style="1"/>
    <col min="6906" max="6906" width="35.85546875" style="1" customWidth="1"/>
    <col min="6907" max="6907" width="12" style="1" customWidth="1"/>
    <col min="6908" max="6908" width="10" style="1" customWidth="1"/>
    <col min="6909" max="6909" width="12.7109375" style="1" customWidth="1"/>
    <col min="6910" max="6910" width="14.28515625" style="1" customWidth="1"/>
    <col min="6911" max="6911" width="12.140625" style="1" customWidth="1"/>
    <col min="6912" max="6912" width="12" style="1" customWidth="1"/>
    <col min="6913" max="7161" width="9.140625" style="1"/>
    <col min="7162" max="7162" width="35.85546875" style="1" customWidth="1"/>
    <col min="7163" max="7163" width="12" style="1" customWidth="1"/>
    <col min="7164" max="7164" width="10" style="1" customWidth="1"/>
    <col min="7165" max="7165" width="12.7109375" style="1" customWidth="1"/>
    <col min="7166" max="7166" width="14.28515625" style="1" customWidth="1"/>
    <col min="7167" max="7167" width="12.140625" style="1" customWidth="1"/>
    <col min="7168" max="7168" width="12" style="1" customWidth="1"/>
    <col min="7169" max="7417" width="9.140625" style="1"/>
    <col min="7418" max="7418" width="35.85546875" style="1" customWidth="1"/>
    <col min="7419" max="7419" width="12" style="1" customWidth="1"/>
    <col min="7420" max="7420" width="10" style="1" customWidth="1"/>
    <col min="7421" max="7421" width="12.7109375" style="1" customWidth="1"/>
    <col min="7422" max="7422" width="14.28515625" style="1" customWidth="1"/>
    <col min="7423" max="7423" width="12.140625" style="1" customWidth="1"/>
    <col min="7424" max="7424" width="12" style="1" customWidth="1"/>
    <col min="7425" max="7673" width="9.140625" style="1"/>
    <col min="7674" max="7674" width="35.85546875" style="1" customWidth="1"/>
    <col min="7675" max="7675" width="12" style="1" customWidth="1"/>
    <col min="7676" max="7676" width="10" style="1" customWidth="1"/>
    <col min="7677" max="7677" width="12.7109375" style="1" customWidth="1"/>
    <col min="7678" max="7678" width="14.28515625" style="1" customWidth="1"/>
    <col min="7679" max="7679" width="12.140625" style="1" customWidth="1"/>
    <col min="7680" max="7680" width="12" style="1" customWidth="1"/>
    <col min="7681" max="7929" width="9.140625" style="1"/>
    <col min="7930" max="7930" width="35.85546875" style="1" customWidth="1"/>
    <col min="7931" max="7931" width="12" style="1" customWidth="1"/>
    <col min="7932" max="7932" width="10" style="1" customWidth="1"/>
    <col min="7933" max="7933" width="12.7109375" style="1" customWidth="1"/>
    <col min="7934" max="7934" width="14.28515625" style="1" customWidth="1"/>
    <col min="7935" max="7935" width="12.140625" style="1" customWidth="1"/>
    <col min="7936" max="7936" width="12" style="1" customWidth="1"/>
    <col min="7937" max="8185" width="9.140625" style="1"/>
    <col min="8186" max="8186" width="35.85546875" style="1" customWidth="1"/>
    <col min="8187" max="8187" width="12" style="1" customWidth="1"/>
    <col min="8188" max="8188" width="10" style="1" customWidth="1"/>
    <col min="8189" max="8189" width="12.7109375" style="1" customWidth="1"/>
    <col min="8190" max="8190" width="14.28515625" style="1" customWidth="1"/>
    <col min="8191" max="8191" width="12.140625" style="1" customWidth="1"/>
    <col min="8192" max="8192" width="12" style="1" customWidth="1"/>
    <col min="8193" max="8441" width="9.140625" style="1"/>
    <col min="8442" max="8442" width="35.85546875" style="1" customWidth="1"/>
    <col min="8443" max="8443" width="12" style="1" customWidth="1"/>
    <col min="8444" max="8444" width="10" style="1" customWidth="1"/>
    <col min="8445" max="8445" width="12.7109375" style="1" customWidth="1"/>
    <col min="8446" max="8446" width="14.28515625" style="1" customWidth="1"/>
    <col min="8447" max="8447" width="12.140625" style="1" customWidth="1"/>
    <col min="8448" max="8448" width="12" style="1" customWidth="1"/>
    <col min="8449" max="8697" width="9.140625" style="1"/>
    <col min="8698" max="8698" width="35.85546875" style="1" customWidth="1"/>
    <col min="8699" max="8699" width="12" style="1" customWidth="1"/>
    <col min="8700" max="8700" width="10" style="1" customWidth="1"/>
    <col min="8701" max="8701" width="12.7109375" style="1" customWidth="1"/>
    <col min="8702" max="8702" width="14.28515625" style="1" customWidth="1"/>
    <col min="8703" max="8703" width="12.140625" style="1" customWidth="1"/>
    <col min="8704" max="8704" width="12" style="1" customWidth="1"/>
    <col min="8705" max="8953" width="9.140625" style="1"/>
    <col min="8954" max="8954" width="35.85546875" style="1" customWidth="1"/>
    <col min="8955" max="8955" width="12" style="1" customWidth="1"/>
    <col min="8956" max="8956" width="10" style="1" customWidth="1"/>
    <col min="8957" max="8957" width="12.7109375" style="1" customWidth="1"/>
    <col min="8958" max="8958" width="14.28515625" style="1" customWidth="1"/>
    <col min="8959" max="8959" width="12.140625" style="1" customWidth="1"/>
    <col min="8960" max="8960" width="12" style="1" customWidth="1"/>
    <col min="8961" max="9209" width="9.140625" style="1"/>
    <col min="9210" max="9210" width="35.85546875" style="1" customWidth="1"/>
    <col min="9211" max="9211" width="12" style="1" customWidth="1"/>
    <col min="9212" max="9212" width="10" style="1" customWidth="1"/>
    <col min="9213" max="9213" width="12.7109375" style="1" customWidth="1"/>
    <col min="9214" max="9214" width="14.28515625" style="1" customWidth="1"/>
    <col min="9215" max="9215" width="12.140625" style="1" customWidth="1"/>
    <col min="9216" max="9216" width="12" style="1" customWidth="1"/>
    <col min="9217" max="9465" width="9.140625" style="1"/>
    <col min="9466" max="9466" width="35.85546875" style="1" customWidth="1"/>
    <col min="9467" max="9467" width="12" style="1" customWidth="1"/>
    <col min="9468" max="9468" width="10" style="1" customWidth="1"/>
    <col min="9469" max="9469" width="12.7109375" style="1" customWidth="1"/>
    <col min="9470" max="9470" width="14.28515625" style="1" customWidth="1"/>
    <col min="9471" max="9471" width="12.140625" style="1" customWidth="1"/>
    <col min="9472" max="9472" width="12" style="1" customWidth="1"/>
    <col min="9473" max="9721" width="9.140625" style="1"/>
    <col min="9722" max="9722" width="35.85546875" style="1" customWidth="1"/>
    <col min="9723" max="9723" width="12" style="1" customWidth="1"/>
    <col min="9724" max="9724" width="10" style="1" customWidth="1"/>
    <col min="9725" max="9725" width="12.7109375" style="1" customWidth="1"/>
    <col min="9726" max="9726" width="14.28515625" style="1" customWidth="1"/>
    <col min="9727" max="9727" width="12.140625" style="1" customWidth="1"/>
    <col min="9728" max="9728" width="12" style="1" customWidth="1"/>
    <col min="9729" max="9977" width="9.140625" style="1"/>
    <col min="9978" max="9978" width="35.85546875" style="1" customWidth="1"/>
    <col min="9979" max="9979" width="12" style="1" customWidth="1"/>
    <col min="9980" max="9980" width="10" style="1" customWidth="1"/>
    <col min="9981" max="9981" width="12.7109375" style="1" customWidth="1"/>
    <col min="9982" max="9982" width="14.28515625" style="1" customWidth="1"/>
    <col min="9983" max="9983" width="12.140625" style="1" customWidth="1"/>
    <col min="9984" max="9984" width="12" style="1" customWidth="1"/>
    <col min="9985" max="10233" width="9.140625" style="1"/>
    <col min="10234" max="10234" width="35.85546875" style="1" customWidth="1"/>
    <col min="10235" max="10235" width="12" style="1" customWidth="1"/>
    <col min="10236" max="10236" width="10" style="1" customWidth="1"/>
    <col min="10237" max="10237" width="12.7109375" style="1" customWidth="1"/>
    <col min="10238" max="10238" width="14.28515625" style="1" customWidth="1"/>
    <col min="10239" max="10239" width="12.140625" style="1" customWidth="1"/>
    <col min="10240" max="10240" width="12" style="1" customWidth="1"/>
    <col min="10241" max="10489" width="9.140625" style="1"/>
    <col min="10490" max="10490" width="35.85546875" style="1" customWidth="1"/>
    <col min="10491" max="10491" width="12" style="1" customWidth="1"/>
    <col min="10492" max="10492" width="10" style="1" customWidth="1"/>
    <col min="10493" max="10493" width="12.7109375" style="1" customWidth="1"/>
    <col min="10494" max="10494" width="14.28515625" style="1" customWidth="1"/>
    <col min="10495" max="10495" width="12.140625" style="1" customWidth="1"/>
    <col min="10496" max="10496" width="12" style="1" customWidth="1"/>
    <col min="10497" max="10745" width="9.140625" style="1"/>
    <col min="10746" max="10746" width="35.85546875" style="1" customWidth="1"/>
    <col min="10747" max="10747" width="12" style="1" customWidth="1"/>
    <col min="10748" max="10748" width="10" style="1" customWidth="1"/>
    <col min="10749" max="10749" width="12.7109375" style="1" customWidth="1"/>
    <col min="10750" max="10750" width="14.28515625" style="1" customWidth="1"/>
    <col min="10751" max="10751" width="12.140625" style="1" customWidth="1"/>
    <col min="10752" max="10752" width="12" style="1" customWidth="1"/>
    <col min="10753" max="11001" width="9.140625" style="1"/>
    <col min="11002" max="11002" width="35.85546875" style="1" customWidth="1"/>
    <col min="11003" max="11003" width="12" style="1" customWidth="1"/>
    <col min="11004" max="11004" width="10" style="1" customWidth="1"/>
    <col min="11005" max="11005" width="12.7109375" style="1" customWidth="1"/>
    <col min="11006" max="11006" width="14.28515625" style="1" customWidth="1"/>
    <col min="11007" max="11007" width="12.140625" style="1" customWidth="1"/>
    <col min="11008" max="11008" width="12" style="1" customWidth="1"/>
    <col min="11009" max="11257" width="9.140625" style="1"/>
    <col min="11258" max="11258" width="35.85546875" style="1" customWidth="1"/>
    <col min="11259" max="11259" width="12" style="1" customWidth="1"/>
    <col min="11260" max="11260" width="10" style="1" customWidth="1"/>
    <col min="11261" max="11261" width="12.7109375" style="1" customWidth="1"/>
    <col min="11262" max="11262" width="14.28515625" style="1" customWidth="1"/>
    <col min="11263" max="11263" width="12.140625" style="1" customWidth="1"/>
    <col min="11264" max="11264" width="12" style="1" customWidth="1"/>
    <col min="11265" max="11513" width="9.140625" style="1"/>
    <col min="11514" max="11514" width="35.85546875" style="1" customWidth="1"/>
    <col min="11515" max="11515" width="12" style="1" customWidth="1"/>
    <col min="11516" max="11516" width="10" style="1" customWidth="1"/>
    <col min="11517" max="11517" width="12.7109375" style="1" customWidth="1"/>
    <col min="11518" max="11518" width="14.28515625" style="1" customWidth="1"/>
    <col min="11519" max="11519" width="12.140625" style="1" customWidth="1"/>
    <col min="11520" max="11520" width="12" style="1" customWidth="1"/>
    <col min="11521" max="11769" width="9.140625" style="1"/>
    <col min="11770" max="11770" width="35.85546875" style="1" customWidth="1"/>
    <col min="11771" max="11771" width="12" style="1" customWidth="1"/>
    <col min="11772" max="11772" width="10" style="1" customWidth="1"/>
    <col min="11773" max="11773" width="12.7109375" style="1" customWidth="1"/>
    <col min="11774" max="11774" width="14.28515625" style="1" customWidth="1"/>
    <col min="11775" max="11775" width="12.140625" style="1" customWidth="1"/>
    <col min="11776" max="11776" width="12" style="1" customWidth="1"/>
    <col min="11777" max="12025" width="9.140625" style="1"/>
    <col min="12026" max="12026" width="35.85546875" style="1" customWidth="1"/>
    <col min="12027" max="12027" width="12" style="1" customWidth="1"/>
    <col min="12028" max="12028" width="10" style="1" customWidth="1"/>
    <col min="12029" max="12029" width="12.7109375" style="1" customWidth="1"/>
    <col min="12030" max="12030" width="14.28515625" style="1" customWidth="1"/>
    <col min="12031" max="12031" width="12.140625" style="1" customWidth="1"/>
    <col min="12032" max="12032" width="12" style="1" customWidth="1"/>
    <col min="12033" max="12281" width="9.140625" style="1"/>
    <col min="12282" max="12282" width="35.85546875" style="1" customWidth="1"/>
    <col min="12283" max="12283" width="12" style="1" customWidth="1"/>
    <col min="12284" max="12284" width="10" style="1" customWidth="1"/>
    <col min="12285" max="12285" width="12.7109375" style="1" customWidth="1"/>
    <col min="12286" max="12286" width="14.28515625" style="1" customWidth="1"/>
    <col min="12287" max="12287" width="12.140625" style="1" customWidth="1"/>
    <col min="12288" max="12288" width="12" style="1" customWidth="1"/>
    <col min="12289" max="12537" width="9.140625" style="1"/>
    <col min="12538" max="12538" width="35.85546875" style="1" customWidth="1"/>
    <col min="12539" max="12539" width="12" style="1" customWidth="1"/>
    <col min="12540" max="12540" width="10" style="1" customWidth="1"/>
    <col min="12541" max="12541" width="12.7109375" style="1" customWidth="1"/>
    <col min="12542" max="12542" width="14.28515625" style="1" customWidth="1"/>
    <col min="12543" max="12543" width="12.140625" style="1" customWidth="1"/>
    <col min="12544" max="12544" width="12" style="1" customWidth="1"/>
    <col min="12545" max="12793" width="9.140625" style="1"/>
    <col min="12794" max="12794" width="35.85546875" style="1" customWidth="1"/>
    <col min="12795" max="12795" width="12" style="1" customWidth="1"/>
    <col min="12796" max="12796" width="10" style="1" customWidth="1"/>
    <col min="12797" max="12797" width="12.7109375" style="1" customWidth="1"/>
    <col min="12798" max="12798" width="14.28515625" style="1" customWidth="1"/>
    <col min="12799" max="12799" width="12.140625" style="1" customWidth="1"/>
    <col min="12800" max="12800" width="12" style="1" customWidth="1"/>
    <col min="12801" max="13049" width="9.140625" style="1"/>
    <col min="13050" max="13050" width="35.85546875" style="1" customWidth="1"/>
    <col min="13051" max="13051" width="12" style="1" customWidth="1"/>
    <col min="13052" max="13052" width="10" style="1" customWidth="1"/>
    <col min="13053" max="13053" width="12.7109375" style="1" customWidth="1"/>
    <col min="13054" max="13054" width="14.28515625" style="1" customWidth="1"/>
    <col min="13055" max="13055" width="12.140625" style="1" customWidth="1"/>
    <col min="13056" max="13056" width="12" style="1" customWidth="1"/>
    <col min="13057" max="13305" width="9.140625" style="1"/>
    <col min="13306" max="13306" width="35.85546875" style="1" customWidth="1"/>
    <col min="13307" max="13307" width="12" style="1" customWidth="1"/>
    <col min="13308" max="13308" width="10" style="1" customWidth="1"/>
    <col min="13309" max="13309" width="12.7109375" style="1" customWidth="1"/>
    <col min="13310" max="13310" width="14.28515625" style="1" customWidth="1"/>
    <col min="13311" max="13311" width="12.140625" style="1" customWidth="1"/>
    <col min="13312" max="13312" width="12" style="1" customWidth="1"/>
    <col min="13313" max="13561" width="9.140625" style="1"/>
    <col min="13562" max="13562" width="35.85546875" style="1" customWidth="1"/>
    <col min="13563" max="13563" width="12" style="1" customWidth="1"/>
    <col min="13564" max="13564" width="10" style="1" customWidth="1"/>
    <col min="13565" max="13565" width="12.7109375" style="1" customWidth="1"/>
    <col min="13566" max="13566" width="14.28515625" style="1" customWidth="1"/>
    <col min="13567" max="13567" width="12.140625" style="1" customWidth="1"/>
    <col min="13568" max="13568" width="12" style="1" customWidth="1"/>
    <col min="13569" max="13817" width="9.140625" style="1"/>
    <col min="13818" max="13818" width="35.85546875" style="1" customWidth="1"/>
    <col min="13819" max="13819" width="12" style="1" customWidth="1"/>
    <col min="13820" max="13820" width="10" style="1" customWidth="1"/>
    <col min="13821" max="13821" width="12.7109375" style="1" customWidth="1"/>
    <col min="13822" max="13822" width="14.28515625" style="1" customWidth="1"/>
    <col min="13823" max="13823" width="12.140625" style="1" customWidth="1"/>
    <col min="13824" max="13824" width="12" style="1" customWidth="1"/>
    <col min="13825" max="14073" width="9.140625" style="1"/>
    <col min="14074" max="14074" width="35.85546875" style="1" customWidth="1"/>
    <col min="14075" max="14075" width="12" style="1" customWidth="1"/>
    <col min="14076" max="14076" width="10" style="1" customWidth="1"/>
    <col min="14077" max="14077" width="12.7109375" style="1" customWidth="1"/>
    <col min="14078" max="14078" width="14.28515625" style="1" customWidth="1"/>
    <col min="14079" max="14079" width="12.140625" style="1" customWidth="1"/>
    <col min="14080" max="14080" width="12" style="1" customWidth="1"/>
    <col min="14081" max="14329" width="9.140625" style="1"/>
    <col min="14330" max="14330" width="35.85546875" style="1" customWidth="1"/>
    <col min="14331" max="14331" width="12" style="1" customWidth="1"/>
    <col min="14332" max="14332" width="10" style="1" customWidth="1"/>
    <col min="14333" max="14333" width="12.7109375" style="1" customWidth="1"/>
    <col min="14334" max="14334" width="14.28515625" style="1" customWidth="1"/>
    <col min="14335" max="14335" width="12.140625" style="1" customWidth="1"/>
    <col min="14336" max="14336" width="12" style="1" customWidth="1"/>
    <col min="14337" max="14585" width="9.140625" style="1"/>
    <col min="14586" max="14586" width="35.85546875" style="1" customWidth="1"/>
    <col min="14587" max="14587" width="12" style="1" customWidth="1"/>
    <col min="14588" max="14588" width="10" style="1" customWidth="1"/>
    <col min="14589" max="14589" width="12.7109375" style="1" customWidth="1"/>
    <col min="14590" max="14590" width="14.28515625" style="1" customWidth="1"/>
    <col min="14591" max="14591" width="12.140625" style="1" customWidth="1"/>
    <col min="14592" max="14592" width="12" style="1" customWidth="1"/>
    <col min="14593" max="14841" width="9.140625" style="1"/>
    <col min="14842" max="14842" width="35.85546875" style="1" customWidth="1"/>
    <col min="14843" max="14843" width="12" style="1" customWidth="1"/>
    <col min="14844" max="14844" width="10" style="1" customWidth="1"/>
    <col min="14845" max="14845" width="12.7109375" style="1" customWidth="1"/>
    <col min="14846" max="14846" width="14.28515625" style="1" customWidth="1"/>
    <col min="14847" max="14847" width="12.140625" style="1" customWidth="1"/>
    <col min="14848" max="14848" width="12" style="1" customWidth="1"/>
    <col min="14849" max="15097" width="9.140625" style="1"/>
    <col min="15098" max="15098" width="35.85546875" style="1" customWidth="1"/>
    <col min="15099" max="15099" width="12" style="1" customWidth="1"/>
    <col min="15100" max="15100" width="10" style="1" customWidth="1"/>
    <col min="15101" max="15101" width="12.7109375" style="1" customWidth="1"/>
    <col min="15102" max="15102" width="14.28515625" style="1" customWidth="1"/>
    <col min="15103" max="15103" width="12.140625" style="1" customWidth="1"/>
    <col min="15104" max="15104" width="12" style="1" customWidth="1"/>
    <col min="15105" max="15353" width="9.140625" style="1"/>
    <col min="15354" max="15354" width="35.85546875" style="1" customWidth="1"/>
    <col min="15355" max="15355" width="12" style="1" customWidth="1"/>
    <col min="15356" max="15356" width="10" style="1" customWidth="1"/>
    <col min="15357" max="15357" width="12.7109375" style="1" customWidth="1"/>
    <col min="15358" max="15358" width="14.28515625" style="1" customWidth="1"/>
    <col min="15359" max="15359" width="12.140625" style="1" customWidth="1"/>
    <col min="15360" max="15360" width="12" style="1" customWidth="1"/>
    <col min="15361" max="15609" width="9.140625" style="1"/>
    <col min="15610" max="15610" width="35.85546875" style="1" customWidth="1"/>
    <col min="15611" max="15611" width="12" style="1" customWidth="1"/>
    <col min="15612" max="15612" width="10" style="1" customWidth="1"/>
    <col min="15613" max="15613" width="12.7109375" style="1" customWidth="1"/>
    <col min="15614" max="15614" width="14.28515625" style="1" customWidth="1"/>
    <col min="15615" max="15615" width="12.140625" style="1" customWidth="1"/>
    <col min="15616" max="15616" width="12" style="1" customWidth="1"/>
    <col min="15617" max="15865" width="9.140625" style="1"/>
    <col min="15866" max="15866" width="35.85546875" style="1" customWidth="1"/>
    <col min="15867" max="15867" width="12" style="1" customWidth="1"/>
    <col min="15868" max="15868" width="10" style="1" customWidth="1"/>
    <col min="15869" max="15869" width="12.7109375" style="1" customWidth="1"/>
    <col min="15870" max="15870" width="14.28515625" style="1" customWidth="1"/>
    <col min="15871" max="15871" width="12.140625" style="1" customWidth="1"/>
    <col min="15872" max="15872" width="12" style="1" customWidth="1"/>
    <col min="15873" max="16121" width="9.140625" style="1"/>
    <col min="16122" max="16122" width="35.85546875" style="1" customWidth="1"/>
    <col min="16123" max="16123" width="12" style="1" customWidth="1"/>
    <col min="16124" max="16124" width="10" style="1" customWidth="1"/>
    <col min="16125" max="16125" width="12.7109375" style="1" customWidth="1"/>
    <col min="16126" max="16126" width="14.28515625" style="1" customWidth="1"/>
    <col min="16127" max="16127" width="12.140625" style="1" customWidth="1"/>
    <col min="16128" max="16128" width="12" style="1" customWidth="1"/>
    <col min="16129" max="16384" width="9.140625" style="1"/>
  </cols>
  <sheetData>
    <row r="1" spans="1:7" x14ac:dyDescent="0.25">
      <c r="F1" s="2"/>
      <c r="G1" s="3" t="s">
        <v>0</v>
      </c>
    </row>
    <row r="2" spans="1:7" x14ac:dyDescent="0.25">
      <c r="G2" s="3" t="s">
        <v>1</v>
      </c>
    </row>
    <row r="3" spans="1:7" x14ac:dyDescent="0.25">
      <c r="G3" s="3" t="s">
        <v>2</v>
      </c>
    </row>
    <row r="6" spans="1:7" x14ac:dyDescent="0.25">
      <c r="A6" s="4" t="s">
        <v>3</v>
      </c>
      <c r="B6" s="4"/>
      <c r="C6" s="4"/>
      <c r="D6" s="4"/>
      <c r="E6" s="4"/>
      <c r="F6" s="4"/>
      <c r="G6" s="4"/>
    </row>
    <row r="7" spans="1:7" x14ac:dyDescent="0.25">
      <c r="A7" s="5" t="s">
        <v>4</v>
      </c>
      <c r="B7" s="5"/>
      <c r="C7" s="5"/>
      <c r="D7" s="5"/>
      <c r="E7" s="6"/>
      <c r="F7" s="6"/>
    </row>
    <row r="8" spans="1:7" x14ac:dyDescent="0.25">
      <c r="G8" s="7" t="s">
        <v>5</v>
      </c>
    </row>
    <row r="9" spans="1:7" x14ac:dyDescent="0.25">
      <c r="A9" s="8" t="s">
        <v>6</v>
      </c>
      <c r="G9" s="9" t="s">
        <v>7</v>
      </c>
    </row>
    <row r="10" spans="1:7" x14ac:dyDescent="0.25">
      <c r="A10" s="10" t="s">
        <v>8</v>
      </c>
      <c r="B10" s="1" t="s">
        <v>9</v>
      </c>
      <c r="G10" s="11" t="s">
        <v>10</v>
      </c>
    </row>
    <row r="11" spans="1:7" ht="15" customHeight="1" x14ac:dyDescent="0.25">
      <c r="A11" s="10" t="s">
        <v>11</v>
      </c>
      <c r="B11" s="12" t="s">
        <v>12</v>
      </c>
      <c r="C11" s="12"/>
      <c r="D11" s="12"/>
      <c r="E11" s="12"/>
      <c r="F11" s="13"/>
      <c r="G11" s="14">
        <v>650</v>
      </c>
    </row>
    <row r="12" spans="1:7" x14ac:dyDescent="0.25">
      <c r="A12" s="10" t="s">
        <v>13</v>
      </c>
      <c r="B12" s="1" t="s">
        <v>14</v>
      </c>
      <c r="G12" s="14"/>
    </row>
    <row r="13" spans="1:7" x14ac:dyDescent="0.25">
      <c r="A13" s="10" t="s">
        <v>15</v>
      </c>
      <c r="B13" s="1" t="s">
        <v>16</v>
      </c>
      <c r="G13" s="11" t="s">
        <v>17</v>
      </c>
    </row>
    <row r="14" spans="1:7" x14ac:dyDescent="0.25">
      <c r="A14" s="10" t="s">
        <v>18</v>
      </c>
      <c r="B14" s="1" t="s">
        <v>19</v>
      </c>
      <c r="E14" s="7"/>
      <c r="G14" s="14">
        <v>100</v>
      </c>
    </row>
    <row r="15" spans="1:7" ht="15.75" thickBot="1" x14ac:dyDescent="0.3">
      <c r="A15" s="10"/>
      <c r="B15" s="2"/>
      <c r="C15" s="2"/>
      <c r="D15" s="2"/>
      <c r="E15" s="15"/>
    </row>
    <row r="16" spans="1:7" ht="22.5" customHeight="1" x14ac:dyDescent="0.25">
      <c r="A16" s="16" t="s">
        <v>20</v>
      </c>
      <c r="B16" s="17" t="s">
        <v>21</v>
      </c>
      <c r="C16" s="17"/>
      <c r="D16" s="18" t="s">
        <v>22</v>
      </c>
      <c r="E16" s="19" t="s">
        <v>23</v>
      </c>
      <c r="F16" s="19"/>
      <c r="G16" s="20"/>
    </row>
    <row r="17" spans="1:11" ht="47.25" customHeight="1" x14ac:dyDescent="0.25">
      <c r="A17" s="21"/>
      <c r="B17" s="22" t="s">
        <v>24</v>
      </c>
      <c r="C17" s="22" t="s">
        <v>25</v>
      </c>
      <c r="D17" s="23"/>
      <c r="E17" s="24" t="s">
        <v>26</v>
      </c>
      <c r="F17" s="24" t="s">
        <v>27</v>
      </c>
      <c r="G17" s="25" t="s">
        <v>28</v>
      </c>
    </row>
    <row r="18" spans="1:11" x14ac:dyDescent="0.25">
      <c r="A18" s="26">
        <v>1</v>
      </c>
      <c r="B18" s="27">
        <v>2</v>
      </c>
      <c r="C18" s="27">
        <v>3</v>
      </c>
      <c r="D18" s="27">
        <v>4</v>
      </c>
      <c r="E18" s="27">
        <v>5</v>
      </c>
      <c r="F18" s="27">
        <v>6</v>
      </c>
      <c r="G18" s="28">
        <v>7</v>
      </c>
    </row>
    <row r="19" spans="1:11" x14ac:dyDescent="0.25">
      <c r="A19" s="29"/>
      <c r="B19" s="30"/>
      <c r="C19" s="30"/>
      <c r="D19" s="30"/>
      <c r="E19" s="30"/>
      <c r="F19" s="30"/>
      <c r="G19" s="31"/>
    </row>
    <row r="20" spans="1:11" x14ac:dyDescent="0.25">
      <c r="A20" s="32" t="s">
        <v>29</v>
      </c>
      <c r="B20" s="33">
        <f t="shared" ref="B20:G20" si="0">SUM(B21:B37)</f>
        <v>0</v>
      </c>
      <c r="C20" s="33">
        <f t="shared" si="0"/>
        <v>0</v>
      </c>
      <c r="D20" s="33">
        <f t="shared" si="0"/>
        <v>2162538</v>
      </c>
      <c r="E20" s="33">
        <f t="shared" si="0"/>
        <v>2528029.4890000001</v>
      </c>
      <c r="F20" s="33">
        <f t="shared" si="0"/>
        <v>2602706.6119999997</v>
      </c>
      <c r="G20" s="34">
        <f t="shared" si="0"/>
        <v>2612125.1519999998</v>
      </c>
      <c r="H20" s="35"/>
      <c r="I20" s="35"/>
      <c r="J20" s="35"/>
      <c r="K20" s="36"/>
    </row>
    <row r="21" spans="1:11" ht="20.25" customHeight="1" x14ac:dyDescent="0.25">
      <c r="A21" s="37" t="s">
        <v>30</v>
      </c>
      <c r="B21" s="38"/>
      <c r="C21" s="38"/>
      <c r="D21" s="39">
        <f>683969+3185</f>
        <v>687154</v>
      </c>
      <c r="E21" s="40">
        <f>'расчет проект 192 ед.'!C7</f>
        <v>873498</v>
      </c>
      <c r="F21" s="41">
        <f>'[1]РАСЧЕТ 2025'!C7</f>
        <v>923478</v>
      </c>
      <c r="G21" s="42">
        <f>F21</f>
        <v>923478</v>
      </c>
      <c r="H21" s="43"/>
      <c r="I21" s="43"/>
      <c r="J21" s="43"/>
    </row>
    <row r="22" spans="1:11" ht="22.5" customHeight="1" x14ac:dyDescent="0.25">
      <c r="A22" s="37" t="s">
        <v>31</v>
      </c>
      <c r="B22" s="38"/>
      <c r="C22" s="38"/>
      <c r="D22" s="39">
        <f>22761+323</f>
        <v>23084</v>
      </c>
      <c r="E22" s="39">
        <f>'расчет проект 192 ед.'!C8</f>
        <v>27097</v>
      </c>
      <c r="F22" s="39">
        <f>'[1]РАСЧЕТ 2025'!C8</f>
        <v>30609</v>
      </c>
      <c r="G22" s="44">
        <f t="shared" ref="G22:G34" si="1">F22</f>
        <v>30609</v>
      </c>
      <c r="H22" s="43"/>
      <c r="I22" s="36"/>
      <c r="J22" s="36"/>
      <c r="K22" s="36"/>
    </row>
    <row r="23" spans="1:11" ht="32.25" customHeight="1" x14ac:dyDescent="0.25">
      <c r="A23" s="45" t="s">
        <v>32</v>
      </c>
      <c r="B23" s="38"/>
      <c r="C23" s="38"/>
      <c r="D23" s="39"/>
      <c r="E23" s="39">
        <f>'расчет проект 192 ед.'!C10</f>
        <v>13102.47</v>
      </c>
      <c r="F23" s="39">
        <f>'[1]РАСЧЕТ 2025'!C10</f>
        <v>23086.95</v>
      </c>
      <c r="G23" s="44">
        <f>'[1]РАСЧЕТ 2026'!C10</f>
        <v>32322</v>
      </c>
      <c r="H23" s="43"/>
      <c r="I23" s="36"/>
      <c r="J23" s="36"/>
    </row>
    <row r="24" spans="1:11" ht="20.25" customHeight="1" x14ac:dyDescent="0.25">
      <c r="A24" s="37" t="s">
        <v>33</v>
      </c>
      <c r="B24" s="38"/>
      <c r="C24" s="38"/>
      <c r="D24" s="39">
        <f>36934+172</f>
        <v>37106</v>
      </c>
      <c r="E24" s="39">
        <f>'расчет проект 192 ед.'!C11</f>
        <v>47168.892</v>
      </c>
      <c r="F24" s="39">
        <f>'[1]РАСЧЕТ 2025'!C11</f>
        <v>49867.812000000005</v>
      </c>
      <c r="G24" s="44">
        <f t="shared" si="1"/>
        <v>49867.812000000005</v>
      </c>
      <c r="H24" s="43"/>
      <c r="I24" s="36"/>
      <c r="J24" s="36"/>
      <c r="K24" s="36"/>
    </row>
    <row r="25" spans="1:11" ht="42.75" customHeight="1" x14ac:dyDescent="0.25">
      <c r="A25" s="46" t="s">
        <v>34</v>
      </c>
      <c r="B25" s="38"/>
      <c r="C25" s="38"/>
      <c r="D25" s="39">
        <f>21545+101</f>
        <v>21646</v>
      </c>
      <c r="E25" s="47">
        <f>'расчет проект 192 ед.'!C12</f>
        <v>27515.187000000005</v>
      </c>
      <c r="F25" s="47">
        <f>'[1]РАСЧЕТ 2025'!C12</f>
        <v>41556.510000000009</v>
      </c>
      <c r="G25" s="44">
        <f>'[1]РАСЧЕТ 2026'!C12</f>
        <v>41556</v>
      </c>
      <c r="H25" s="43"/>
      <c r="I25" s="36"/>
      <c r="J25" s="36"/>
    </row>
    <row r="26" spans="1:11" ht="27" customHeight="1" x14ac:dyDescent="0.25">
      <c r="A26" s="48" t="s">
        <v>35</v>
      </c>
      <c r="B26" s="38"/>
      <c r="C26" s="38"/>
      <c r="D26" s="39">
        <v>240</v>
      </c>
      <c r="E26" s="47">
        <f>'расчет проект 192 ед.'!C14</f>
        <v>260</v>
      </c>
      <c r="F26" s="47">
        <v>260</v>
      </c>
      <c r="G26" s="44">
        <f t="shared" si="1"/>
        <v>260</v>
      </c>
      <c r="H26" s="43"/>
      <c r="I26" s="36"/>
      <c r="J26" s="36"/>
      <c r="K26" s="49"/>
    </row>
    <row r="27" spans="1:11" ht="27" customHeight="1" x14ac:dyDescent="0.25">
      <c r="A27" s="48" t="s">
        <v>36</v>
      </c>
      <c r="B27" s="38"/>
      <c r="C27" s="38"/>
      <c r="D27" s="39">
        <f>20519+96</f>
        <v>20615</v>
      </c>
      <c r="E27" s="47">
        <f>'расчет проект 192 ед.'!C13</f>
        <v>26204.94</v>
      </c>
      <c r="F27" s="47">
        <f>'[1]РАСЧЕТ 2025'!C14</f>
        <v>27704.34</v>
      </c>
      <c r="G27" s="44">
        <f t="shared" si="1"/>
        <v>27704.34</v>
      </c>
      <c r="H27" s="43"/>
      <c r="I27" s="36"/>
      <c r="J27" s="36"/>
      <c r="K27" s="36"/>
    </row>
    <row r="28" spans="1:11" ht="46.5" customHeight="1" x14ac:dyDescent="0.25">
      <c r="A28" s="46" t="s">
        <v>37</v>
      </c>
      <c r="B28" s="38"/>
      <c r="C28" s="38"/>
      <c r="D28" s="39">
        <v>6045</v>
      </c>
      <c r="E28" s="47">
        <f>'расчет проект 192 ед.'!C15</f>
        <v>10000</v>
      </c>
      <c r="F28" s="47">
        <f>'[1]РАСЧЕТ 2025'!C15</f>
        <v>10000</v>
      </c>
      <c r="G28" s="44">
        <f t="shared" si="1"/>
        <v>10000</v>
      </c>
      <c r="H28" s="43"/>
      <c r="I28" s="36"/>
      <c r="J28" s="36"/>
      <c r="K28" s="36"/>
    </row>
    <row r="29" spans="1:11" ht="27.75" customHeight="1" x14ac:dyDescent="0.25">
      <c r="A29" s="46" t="s">
        <v>38</v>
      </c>
      <c r="B29" s="38"/>
      <c r="C29" s="38"/>
      <c r="D29" s="39">
        <v>4119</v>
      </c>
      <c r="E29" s="47">
        <f>'расчет проект 192 ед.'!C17</f>
        <v>4119</v>
      </c>
      <c r="F29" s="47">
        <f>'[1]РАСЧЕТ 2025'!C16</f>
        <v>4119</v>
      </c>
      <c r="G29" s="44">
        <f t="shared" si="1"/>
        <v>4119</v>
      </c>
      <c r="H29" s="43"/>
      <c r="I29" s="36"/>
      <c r="J29" s="36"/>
    </row>
    <row r="30" spans="1:11" ht="24" customHeight="1" x14ac:dyDescent="0.25">
      <c r="A30" s="50" t="s">
        <v>39</v>
      </c>
      <c r="B30" s="38"/>
      <c r="C30" s="38"/>
      <c r="D30" s="39">
        <v>61926</v>
      </c>
      <c r="E30" s="47">
        <f>'расчет проект 192 ед.'!C18</f>
        <v>122698</v>
      </c>
      <c r="F30" s="47">
        <f>'[1]РАСЧЕТ 2025'!C18</f>
        <v>122698</v>
      </c>
      <c r="G30" s="44">
        <f t="shared" si="1"/>
        <v>122698</v>
      </c>
      <c r="H30" s="43"/>
      <c r="I30" s="36"/>
      <c r="J30" s="36"/>
    </row>
    <row r="31" spans="1:11" ht="24" customHeight="1" x14ac:dyDescent="0.25">
      <c r="A31" s="37" t="s">
        <v>40</v>
      </c>
      <c r="B31" s="38"/>
      <c r="C31" s="38"/>
      <c r="D31" s="39">
        <v>127275</v>
      </c>
      <c r="E31" s="47">
        <f>'расчет проект 192 ед.'!C21</f>
        <v>107215</v>
      </c>
      <c r="F31" s="47">
        <f>'[1]РАСЧЕТ 2025'!C21</f>
        <v>107215</v>
      </c>
      <c r="G31" s="44">
        <f t="shared" si="1"/>
        <v>107215</v>
      </c>
      <c r="H31" s="43"/>
      <c r="I31" s="36"/>
      <c r="J31" s="36"/>
    </row>
    <row r="32" spans="1:11" ht="20.25" customHeight="1" x14ac:dyDescent="0.25">
      <c r="A32" s="50" t="s">
        <v>41</v>
      </c>
      <c r="B32" s="38"/>
      <c r="C32" s="38"/>
      <c r="D32" s="39">
        <v>6900</v>
      </c>
      <c r="E32" s="47">
        <f>'расчет проект 192 ед.'!C25</f>
        <v>6900</v>
      </c>
      <c r="F32" s="47">
        <v>6900</v>
      </c>
      <c r="G32" s="44">
        <f t="shared" si="1"/>
        <v>6900</v>
      </c>
      <c r="H32" s="43"/>
      <c r="I32" s="36"/>
      <c r="J32" s="36"/>
    </row>
    <row r="33" spans="1:10" ht="17.25" hidden="1" customHeight="1" x14ac:dyDescent="0.25">
      <c r="A33" s="51" t="s">
        <v>42</v>
      </c>
      <c r="B33" s="52"/>
      <c r="C33" s="52"/>
      <c r="D33" s="39"/>
      <c r="E33" s="47"/>
      <c r="F33" s="47">
        <f>E33</f>
        <v>0</v>
      </c>
      <c r="G33" s="44">
        <f t="shared" si="1"/>
        <v>0</v>
      </c>
      <c r="H33" s="43"/>
      <c r="I33" s="36"/>
      <c r="J33" s="36"/>
    </row>
    <row r="34" spans="1:10" ht="18.75" customHeight="1" x14ac:dyDescent="0.25">
      <c r="A34" s="46" t="s">
        <v>43</v>
      </c>
      <c r="B34" s="38"/>
      <c r="C34" s="38"/>
      <c r="D34" s="39">
        <v>144907</v>
      </c>
      <c r="E34" s="47">
        <f>'расчет проект 192 ед.'!C29</f>
        <v>160000</v>
      </c>
      <c r="F34" s="47">
        <f>'[1]РАСЧЕТ 2025'!C29</f>
        <v>160000</v>
      </c>
      <c r="G34" s="44">
        <f t="shared" si="1"/>
        <v>160000</v>
      </c>
      <c r="H34" s="43"/>
      <c r="I34" s="36"/>
      <c r="J34" s="36"/>
    </row>
    <row r="35" spans="1:10" ht="45" customHeight="1" x14ac:dyDescent="0.25">
      <c r="A35" s="46" t="s">
        <v>44</v>
      </c>
      <c r="B35" s="38"/>
      <c r="C35" s="38"/>
      <c r="D35" s="39">
        <v>26459</v>
      </c>
      <c r="E35" s="47">
        <f>'расчет проект 192 ед.'!C32</f>
        <v>41990</v>
      </c>
      <c r="F35" s="47">
        <v>27205</v>
      </c>
      <c r="G35" s="44">
        <f>'[1]РАСЧЕТ 2026'!C32</f>
        <v>27206</v>
      </c>
      <c r="H35" s="43"/>
      <c r="I35" s="36"/>
      <c r="J35" s="36"/>
    </row>
    <row r="36" spans="1:10" ht="43.5" customHeight="1" x14ac:dyDescent="0.25">
      <c r="A36" s="46" t="s">
        <v>45</v>
      </c>
      <c r="B36" s="38"/>
      <c r="C36" s="38"/>
      <c r="D36" s="39">
        <v>140641</v>
      </c>
      <c r="E36" s="47">
        <f>'расчет проект 192 ед.'!C33</f>
        <v>164477</v>
      </c>
      <c r="F36" s="47">
        <f>'[1]РАСЧЕТ 2025'!C33</f>
        <v>137432</v>
      </c>
      <c r="G36" s="44">
        <f>'[1]РАСЧЕТ 2026'!C33</f>
        <v>133935</v>
      </c>
      <c r="H36" s="43"/>
      <c r="I36" s="36"/>
      <c r="J36" s="36"/>
    </row>
    <row r="37" spans="1:10" ht="15.75" customHeight="1" thickBot="1" x14ac:dyDescent="0.3">
      <c r="A37" s="53" t="s">
        <v>46</v>
      </c>
      <c r="B37" s="54"/>
      <c r="C37" s="54"/>
      <c r="D37" s="55">
        <f>853956+465</f>
        <v>854421</v>
      </c>
      <c r="E37" s="55">
        <f>'расчет проект 192 ед.'!C34</f>
        <v>895784</v>
      </c>
      <c r="F37" s="55">
        <f>'[1]РАСЧЕТ 2025'!C34</f>
        <v>930575</v>
      </c>
      <c r="G37" s="56">
        <f>'[1]РАСЧЕТ 2026'!C34</f>
        <v>934255</v>
      </c>
      <c r="H37" s="43"/>
      <c r="I37" s="36"/>
      <c r="J37" s="36"/>
    </row>
    <row r="38" spans="1:10" ht="15.75" customHeight="1" x14ac:dyDescent="0.25">
      <c r="A38" s="57"/>
      <c r="B38" s="35"/>
      <c r="C38" s="35"/>
      <c r="D38" s="35"/>
      <c r="E38" s="58"/>
      <c r="F38" s="35"/>
      <c r="G38" s="35"/>
      <c r="H38" s="43"/>
      <c r="I38" s="36"/>
      <c r="J38" s="36"/>
    </row>
    <row r="39" spans="1:10" ht="15.75" customHeight="1" x14ac:dyDescent="0.25">
      <c r="A39" s="2"/>
      <c r="B39" s="2"/>
      <c r="C39" s="2"/>
      <c r="D39" s="2"/>
      <c r="E39" s="2"/>
      <c r="F39" s="2"/>
      <c r="G39" s="2"/>
      <c r="H39" s="43"/>
      <c r="I39" s="36"/>
      <c r="J39" s="36"/>
    </row>
    <row r="40" spans="1:10" x14ac:dyDescent="0.25">
      <c r="A40" s="2"/>
      <c r="B40" s="2"/>
      <c r="C40" s="2"/>
    </row>
    <row r="41" spans="1:10" x14ac:dyDescent="0.25">
      <c r="A41" s="2" t="s">
        <v>47</v>
      </c>
      <c r="B41" s="2"/>
      <c r="C41" s="2"/>
      <c r="D41" s="2"/>
      <c r="E41" s="2" t="s">
        <v>48</v>
      </c>
      <c r="F41" s="2"/>
      <c r="G41" s="2"/>
    </row>
    <row r="42" spans="1:10" x14ac:dyDescent="0.25">
      <c r="A42" s="2"/>
      <c r="B42" s="2"/>
      <c r="C42" s="2"/>
      <c r="D42" s="2"/>
      <c r="E42" s="2"/>
      <c r="F42" s="2"/>
      <c r="G42" s="2"/>
    </row>
    <row r="43" spans="1:10" x14ac:dyDescent="0.25">
      <c r="A43" s="2"/>
      <c r="B43" s="2"/>
      <c r="C43" s="2"/>
      <c r="D43" s="2"/>
      <c r="E43" s="2"/>
      <c r="F43" s="2"/>
      <c r="G43" s="2"/>
    </row>
    <row r="44" spans="1:10" x14ac:dyDescent="0.25">
      <c r="A44" s="2" t="s">
        <v>49</v>
      </c>
      <c r="E44" s="59" t="s">
        <v>50</v>
      </c>
      <c r="F44" s="59"/>
    </row>
    <row r="45" spans="1:10" x14ac:dyDescent="0.25">
      <c r="A45" s="2"/>
      <c r="F45" s="2"/>
    </row>
    <row r="52" spans="3:3" x14ac:dyDescent="0.25">
      <c r="C52" s="2"/>
    </row>
    <row r="53" spans="3:3" x14ac:dyDescent="0.25">
      <c r="C53" s="2"/>
    </row>
    <row r="54" spans="3:3" x14ac:dyDescent="0.25">
      <c r="C54" s="2"/>
    </row>
    <row r="55" spans="3:3" x14ac:dyDescent="0.25">
      <c r="C55" s="2"/>
    </row>
    <row r="56" spans="3:3" x14ac:dyDescent="0.25">
      <c r="C56" s="2"/>
    </row>
    <row r="57" spans="3:3" x14ac:dyDescent="0.25">
      <c r="C57" s="2"/>
    </row>
    <row r="72" spans="2:2" x14ac:dyDescent="0.25">
      <c r="B72" s="2"/>
    </row>
    <row r="73" spans="2:2" x14ac:dyDescent="0.25">
      <c r="B73" s="2"/>
    </row>
    <row r="81" spans="2:2" x14ac:dyDescent="0.25">
      <c r="B81" s="2"/>
    </row>
  </sheetData>
  <mergeCells count="7">
    <mergeCell ref="E44:F44"/>
    <mergeCell ref="A6:G6"/>
    <mergeCell ref="B11:F11"/>
    <mergeCell ref="A16:A17"/>
    <mergeCell ref="B16:C16"/>
    <mergeCell ref="D16:D17"/>
    <mergeCell ref="E16:G1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E0501-DC22-4FAE-93A5-D492152A36AE}">
  <sheetPr>
    <tabColor rgb="FFFFC000"/>
  </sheetPr>
  <dimension ref="A1:J49"/>
  <sheetViews>
    <sheetView view="pageBreakPreview" topLeftCell="A15" zoomScaleNormal="100" zoomScaleSheetLayoutView="100" workbookViewId="0">
      <selection activeCell="D21" sqref="D21:D37"/>
    </sheetView>
  </sheetViews>
  <sheetFormatPr defaultRowHeight="15.75" x14ac:dyDescent="0.25"/>
  <cols>
    <col min="1" max="1" width="6.42578125" style="61" customWidth="1"/>
    <col min="2" max="2" width="65.28515625" style="61" customWidth="1"/>
    <col min="3" max="3" width="23.42578125" style="122" customWidth="1"/>
    <col min="4" max="4" width="19.28515625" style="61" bestFit="1" customWidth="1"/>
    <col min="5" max="5" width="9.140625" style="61"/>
    <col min="6" max="6" width="20.5703125" style="61" customWidth="1"/>
    <col min="7" max="7" width="9.140625" style="61"/>
    <col min="8" max="8" width="19.85546875" style="61" customWidth="1"/>
    <col min="9" max="9" width="9.140625" style="61"/>
    <col min="10" max="10" width="18.7109375" style="61" customWidth="1"/>
    <col min="11" max="225" width="9.140625" style="61"/>
    <col min="226" max="226" width="6.42578125" style="61" customWidth="1"/>
    <col min="227" max="227" width="60.28515625" style="61" customWidth="1"/>
    <col min="228" max="228" width="19.42578125" style="61" customWidth="1"/>
    <col min="229" max="481" width="9.140625" style="61"/>
    <col min="482" max="482" width="6.42578125" style="61" customWidth="1"/>
    <col min="483" max="483" width="60.28515625" style="61" customWidth="1"/>
    <col min="484" max="484" width="19.42578125" style="61" customWidth="1"/>
    <col min="485" max="737" width="9.140625" style="61"/>
    <col min="738" max="738" width="6.42578125" style="61" customWidth="1"/>
    <col min="739" max="739" width="60.28515625" style="61" customWidth="1"/>
    <col min="740" max="740" width="19.42578125" style="61" customWidth="1"/>
    <col min="741" max="993" width="9.140625" style="61"/>
    <col min="994" max="994" width="6.42578125" style="61" customWidth="1"/>
    <col min="995" max="995" width="60.28515625" style="61" customWidth="1"/>
    <col min="996" max="996" width="19.42578125" style="61" customWidth="1"/>
    <col min="997" max="1249" width="9.140625" style="61"/>
    <col min="1250" max="1250" width="6.42578125" style="61" customWidth="1"/>
    <col min="1251" max="1251" width="60.28515625" style="61" customWidth="1"/>
    <col min="1252" max="1252" width="19.42578125" style="61" customWidth="1"/>
    <col min="1253" max="1505" width="9.140625" style="61"/>
    <col min="1506" max="1506" width="6.42578125" style="61" customWidth="1"/>
    <col min="1507" max="1507" width="60.28515625" style="61" customWidth="1"/>
    <col min="1508" max="1508" width="19.42578125" style="61" customWidth="1"/>
    <col min="1509" max="1761" width="9.140625" style="61"/>
    <col min="1762" max="1762" width="6.42578125" style="61" customWidth="1"/>
    <col min="1763" max="1763" width="60.28515625" style="61" customWidth="1"/>
    <col min="1764" max="1764" width="19.42578125" style="61" customWidth="1"/>
    <col min="1765" max="2017" width="9.140625" style="61"/>
    <col min="2018" max="2018" width="6.42578125" style="61" customWidth="1"/>
    <col min="2019" max="2019" width="60.28515625" style="61" customWidth="1"/>
    <col min="2020" max="2020" width="19.42578125" style="61" customWidth="1"/>
    <col min="2021" max="2273" width="9.140625" style="61"/>
    <col min="2274" max="2274" width="6.42578125" style="61" customWidth="1"/>
    <col min="2275" max="2275" width="60.28515625" style="61" customWidth="1"/>
    <col min="2276" max="2276" width="19.42578125" style="61" customWidth="1"/>
    <col min="2277" max="2529" width="9.140625" style="61"/>
    <col min="2530" max="2530" width="6.42578125" style="61" customWidth="1"/>
    <col min="2531" max="2531" width="60.28515625" style="61" customWidth="1"/>
    <col min="2532" max="2532" width="19.42578125" style="61" customWidth="1"/>
    <col min="2533" max="2785" width="9.140625" style="61"/>
    <col min="2786" max="2786" width="6.42578125" style="61" customWidth="1"/>
    <col min="2787" max="2787" width="60.28515625" style="61" customWidth="1"/>
    <col min="2788" max="2788" width="19.42578125" style="61" customWidth="1"/>
    <col min="2789" max="3041" width="9.140625" style="61"/>
    <col min="3042" max="3042" width="6.42578125" style="61" customWidth="1"/>
    <col min="3043" max="3043" width="60.28515625" style="61" customWidth="1"/>
    <col min="3044" max="3044" width="19.42578125" style="61" customWidth="1"/>
    <col min="3045" max="3297" width="9.140625" style="61"/>
    <col min="3298" max="3298" width="6.42578125" style="61" customWidth="1"/>
    <col min="3299" max="3299" width="60.28515625" style="61" customWidth="1"/>
    <col min="3300" max="3300" width="19.42578125" style="61" customWidth="1"/>
    <col min="3301" max="3553" width="9.140625" style="61"/>
    <col min="3554" max="3554" width="6.42578125" style="61" customWidth="1"/>
    <col min="3555" max="3555" width="60.28515625" style="61" customWidth="1"/>
    <col min="3556" max="3556" width="19.42578125" style="61" customWidth="1"/>
    <col min="3557" max="3809" width="9.140625" style="61"/>
    <col min="3810" max="3810" width="6.42578125" style="61" customWidth="1"/>
    <col min="3811" max="3811" width="60.28515625" style="61" customWidth="1"/>
    <col min="3812" max="3812" width="19.42578125" style="61" customWidth="1"/>
    <col min="3813" max="4065" width="9.140625" style="61"/>
    <col min="4066" max="4066" width="6.42578125" style="61" customWidth="1"/>
    <col min="4067" max="4067" width="60.28515625" style="61" customWidth="1"/>
    <col min="4068" max="4068" width="19.42578125" style="61" customWidth="1"/>
    <col min="4069" max="4321" width="9.140625" style="61"/>
    <col min="4322" max="4322" width="6.42578125" style="61" customWidth="1"/>
    <col min="4323" max="4323" width="60.28515625" style="61" customWidth="1"/>
    <col min="4324" max="4324" width="19.42578125" style="61" customWidth="1"/>
    <col min="4325" max="4577" width="9.140625" style="61"/>
    <col min="4578" max="4578" width="6.42578125" style="61" customWidth="1"/>
    <col min="4579" max="4579" width="60.28515625" style="61" customWidth="1"/>
    <col min="4580" max="4580" width="19.42578125" style="61" customWidth="1"/>
    <col min="4581" max="4833" width="9.140625" style="61"/>
    <col min="4834" max="4834" width="6.42578125" style="61" customWidth="1"/>
    <col min="4835" max="4835" width="60.28515625" style="61" customWidth="1"/>
    <col min="4836" max="4836" width="19.42578125" style="61" customWidth="1"/>
    <col min="4837" max="5089" width="9.140625" style="61"/>
    <col min="5090" max="5090" width="6.42578125" style="61" customWidth="1"/>
    <col min="5091" max="5091" width="60.28515625" style="61" customWidth="1"/>
    <col min="5092" max="5092" width="19.42578125" style="61" customWidth="1"/>
    <col min="5093" max="5345" width="9.140625" style="61"/>
    <col min="5346" max="5346" width="6.42578125" style="61" customWidth="1"/>
    <col min="5347" max="5347" width="60.28515625" style="61" customWidth="1"/>
    <col min="5348" max="5348" width="19.42578125" style="61" customWidth="1"/>
    <col min="5349" max="5601" width="9.140625" style="61"/>
    <col min="5602" max="5602" width="6.42578125" style="61" customWidth="1"/>
    <col min="5603" max="5603" width="60.28515625" style="61" customWidth="1"/>
    <col min="5604" max="5604" width="19.42578125" style="61" customWidth="1"/>
    <col min="5605" max="5857" width="9.140625" style="61"/>
    <col min="5858" max="5858" width="6.42578125" style="61" customWidth="1"/>
    <col min="5859" max="5859" width="60.28515625" style="61" customWidth="1"/>
    <col min="5860" max="5860" width="19.42578125" style="61" customWidth="1"/>
    <col min="5861" max="6113" width="9.140625" style="61"/>
    <col min="6114" max="6114" width="6.42578125" style="61" customWidth="1"/>
    <col min="6115" max="6115" width="60.28515625" style="61" customWidth="1"/>
    <col min="6116" max="6116" width="19.42578125" style="61" customWidth="1"/>
    <col min="6117" max="6369" width="9.140625" style="61"/>
    <col min="6370" max="6370" width="6.42578125" style="61" customWidth="1"/>
    <col min="6371" max="6371" width="60.28515625" style="61" customWidth="1"/>
    <col min="6372" max="6372" width="19.42578125" style="61" customWidth="1"/>
    <col min="6373" max="6625" width="9.140625" style="61"/>
    <col min="6626" max="6626" width="6.42578125" style="61" customWidth="1"/>
    <col min="6627" max="6627" width="60.28515625" style="61" customWidth="1"/>
    <col min="6628" max="6628" width="19.42578125" style="61" customWidth="1"/>
    <col min="6629" max="6881" width="9.140625" style="61"/>
    <col min="6882" max="6882" width="6.42578125" style="61" customWidth="1"/>
    <col min="6883" max="6883" width="60.28515625" style="61" customWidth="1"/>
    <col min="6884" max="6884" width="19.42578125" style="61" customWidth="1"/>
    <col min="6885" max="7137" width="9.140625" style="61"/>
    <col min="7138" max="7138" width="6.42578125" style="61" customWidth="1"/>
    <col min="7139" max="7139" width="60.28515625" style="61" customWidth="1"/>
    <col min="7140" max="7140" width="19.42578125" style="61" customWidth="1"/>
    <col min="7141" max="7393" width="9.140625" style="61"/>
    <col min="7394" max="7394" width="6.42578125" style="61" customWidth="1"/>
    <col min="7395" max="7395" width="60.28515625" style="61" customWidth="1"/>
    <col min="7396" max="7396" width="19.42578125" style="61" customWidth="1"/>
    <col min="7397" max="7649" width="9.140625" style="61"/>
    <col min="7650" max="7650" width="6.42578125" style="61" customWidth="1"/>
    <col min="7651" max="7651" width="60.28515625" style="61" customWidth="1"/>
    <col min="7652" max="7652" width="19.42578125" style="61" customWidth="1"/>
    <col min="7653" max="7905" width="9.140625" style="61"/>
    <col min="7906" max="7906" width="6.42578125" style="61" customWidth="1"/>
    <col min="7907" max="7907" width="60.28515625" style="61" customWidth="1"/>
    <col min="7908" max="7908" width="19.42578125" style="61" customWidth="1"/>
    <col min="7909" max="8161" width="9.140625" style="61"/>
    <col min="8162" max="8162" width="6.42578125" style="61" customWidth="1"/>
    <col min="8163" max="8163" width="60.28515625" style="61" customWidth="1"/>
    <col min="8164" max="8164" width="19.42578125" style="61" customWidth="1"/>
    <col min="8165" max="8417" width="9.140625" style="61"/>
    <col min="8418" max="8418" width="6.42578125" style="61" customWidth="1"/>
    <col min="8419" max="8419" width="60.28515625" style="61" customWidth="1"/>
    <col min="8420" max="8420" width="19.42578125" style="61" customWidth="1"/>
    <col min="8421" max="8673" width="9.140625" style="61"/>
    <col min="8674" max="8674" width="6.42578125" style="61" customWidth="1"/>
    <col min="8675" max="8675" width="60.28515625" style="61" customWidth="1"/>
    <col min="8676" max="8676" width="19.42578125" style="61" customWidth="1"/>
    <col min="8677" max="8929" width="9.140625" style="61"/>
    <col min="8930" max="8930" width="6.42578125" style="61" customWidth="1"/>
    <col min="8931" max="8931" width="60.28515625" style="61" customWidth="1"/>
    <col min="8932" max="8932" width="19.42578125" style="61" customWidth="1"/>
    <col min="8933" max="9185" width="9.140625" style="61"/>
    <col min="9186" max="9186" width="6.42578125" style="61" customWidth="1"/>
    <col min="9187" max="9187" width="60.28515625" style="61" customWidth="1"/>
    <col min="9188" max="9188" width="19.42578125" style="61" customWidth="1"/>
    <col min="9189" max="9441" width="9.140625" style="61"/>
    <col min="9442" max="9442" width="6.42578125" style="61" customWidth="1"/>
    <col min="9443" max="9443" width="60.28515625" style="61" customWidth="1"/>
    <col min="9444" max="9444" width="19.42578125" style="61" customWidth="1"/>
    <col min="9445" max="9697" width="9.140625" style="61"/>
    <col min="9698" max="9698" width="6.42578125" style="61" customWidth="1"/>
    <col min="9699" max="9699" width="60.28515625" style="61" customWidth="1"/>
    <col min="9700" max="9700" width="19.42578125" style="61" customWidth="1"/>
    <col min="9701" max="9953" width="9.140625" style="61"/>
    <col min="9954" max="9954" width="6.42578125" style="61" customWidth="1"/>
    <col min="9955" max="9955" width="60.28515625" style="61" customWidth="1"/>
    <col min="9956" max="9956" width="19.42578125" style="61" customWidth="1"/>
    <col min="9957" max="10209" width="9.140625" style="61"/>
    <col min="10210" max="10210" width="6.42578125" style="61" customWidth="1"/>
    <col min="10211" max="10211" width="60.28515625" style="61" customWidth="1"/>
    <col min="10212" max="10212" width="19.42578125" style="61" customWidth="1"/>
    <col min="10213" max="10465" width="9.140625" style="61"/>
    <col min="10466" max="10466" width="6.42578125" style="61" customWidth="1"/>
    <col min="10467" max="10467" width="60.28515625" style="61" customWidth="1"/>
    <col min="10468" max="10468" width="19.42578125" style="61" customWidth="1"/>
    <col min="10469" max="10721" width="9.140625" style="61"/>
    <col min="10722" max="10722" width="6.42578125" style="61" customWidth="1"/>
    <col min="10723" max="10723" width="60.28515625" style="61" customWidth="1"/>
    <col min="10724" max="10724" width="19.42578125" style="61" customWidth="1"/>
    <col min="10725" max="10977" width="9.140625" style="61"/>
    <col min="10978" max="10978" width="6.42578125" style="61" customWidth="1"/>
    <col min="10979" max="10979" width="60.28515625" style="61" customWidth="1"/>
    <col min="10980" max="10980" width="19.42578125" style="61" customWidth="1"/>
    <col min="10981" max="11233" width="9.140625" style="61"/>
    <col min="11234" max="11234" width="6.42578125" style="61" customWidth="1"/>
    <col min="11235" max="11235" width="60.28515625" style="61" customWidth="1"/>
    <col min="11236" max="11236" width="19.42578125" style="61" customWidth="1"/>
    <col min="11237" max="11489" width="9.140625" style="61"/>
    <col min="11490" max="11490" width="6.42578125" style="61" customWidth="1"/>
    <col min="11491" max="11491" width="60.28515625" style="61" customWidth="1"/>
    <col min="11492" max="11492" width="19.42578125" style="61" customWidth="1"/>
    <col min="11493" max="11745" width="9.140625" style="61"/>
    <col min="11746" max="11746" width="6.42578125" style="61" customWidth="1"/>
    <col min="11747" max="11747" width="60.28515625" style="61" customWidth="1"/>
    <col min="11748" max="11748" width="19.42578125" style="61" customWidth="1"/>
    <col min="11749" max="12001" width="9.140625" style="61"/>
    <col min="12002" max="12002" width="6.42578125" style="61" customWidth="1"/>
    <col min="12003" max="12003" width="60.28515625" style="61" customWidth="1"/>
    <col min="12004" max="12004" width="19.42578125" style="61" customWidth="1"/>
    <col min="12005" max="12257" width="9.140625" style="61"/>
    <col min="12258" max="12258" width="6.42578125" style="61" customWidth="1"/>
    <col min="12259" max="12259" width="60.28515625" style="61" customWidth="1"/>
    <col min="12260" max="12260" width="19.42578125" style="61" customWidth="1"/>
    <col min="12261" max="12513" width="9.140625" style="61"/>
    <col min="12514" max="12514" width="6.42578125" style="61" customWidth="1"/>
    <col min="12515" max="12515" width="60.28515625" style="61" customWidth="1"/>
    <col min="12516" max="12516" width="19.42578125" style="61" customWidth="1"/>
    <col min="12517" max="12769" width="9.140625" style="61"/>
    <col min="12770" max="12770" width="6.42578125" style="61" customWidth="1"/>
    <col min="12771" max="12771" width="60.28515625" style="61" customWidth="1"/>
    <col min="12772" max="12772" width="19.42578125" style="61" customWidth="1"/>
    <col min="12773" max="13025" width="9.140625" style="61"/>
    <col min="13026" max="13026" width="6.42578125" style="61" customWidth="1"/>
    <col min="13027" max="13027" width="60.28515625" style="61" customWidth="1"/>
    <col min="13028" max="13028" width="19.42578125" style="61" customWidth="1"/>
    <col min="13029" max="13281" width="9.140625" style="61"/>
    <col min="13282" max="13282" width="6.42578125" style="61" customWidth="1"/>
    <col min="13283" max="13283" width="60.28515625" style="61" customWidth="1"/>
    <col min="13284" max="13284" width="19.42578125" style="61" customWidth="1"/>
    <col min="13285" max="13537" width="9.140625" style="61"/>
    <col min="13538" max="13538" width="6.42578125" style="61" customWidth="1"/>
    <col min="13539" max="13539" width="60.28515625" style="61" customWidth="1"/>
    <col min="13540" max="13540" width="19.42578125" style="61" customWidth="1"/>
    <col min="13541" max="13793" width="9.140625" style="61"/>
    <col min="13794" max="13794" width="6.42578125" style="61" customWidth="1"/>
    <col min="13795" max="13795" width="60.28515625" style="61" customWidth="1"/>
    <col min="13796" max="13796" width="19.42578125" style="61" customWidth="1"/>
    <col min="13797" max="14049" width="9.140625" style="61"/>
    <col min="14050" max="14050" width="6.42578125" style="61" customWidth="1"/>
    <col min="14051" max="14051" width="60.28515625" style="61" customWidth="1"/>
    <col min="14052" max="14052" width="19.42578125" style="61" customWidth="1"/>
    <col min="14053" max="14305" width="9.140625" style="61"/>
    <col min="14306" max="14306" width="6.42578125" style="61" customWidth="1"/>
    <col min="14307" max="14307" width="60.28515625" style="61" customWidth="1"/>
    <col min="14308" max="14308" width="19.42578125" style="61" customWidth="1"/>
    <col min="14309" max="14561" width="9.140625" style="61"/>
    <col min="14562" max="14562" width="6.42578125" style="61" customWidth="1"/>
    <col min="14563" max="14563" width="60.28515625" style="61" customWidth="1"/>
    <col min="14564" max="14564" width="19.42578125" style="61" customWidth="1"/>
    <col min="14565" max="14817" width="9.140625" style="61"/>
    <col min="14818" max="14818" width="6.42578125" style="61" customWidth="1"/>
    <col min="14819" max="14819" width="60.28515625" style="61" customWidth="1"/>
    <col min="14820" max="14820" width="19.42578125" style="61" customWidth="1"/>
    <col min="14821" max="15073" width="9.140625" style="61"/>
    <col min="15074" max="15074" width="6.42578125" style="61" customWidth="1"/>
    <col min="15075" max="15075" width="60.28515625" style="61" customWidth="1"/>
    <col min="15076" max="15076" width="19.42578125" style="61" customWidth="1"/>
    <col min="15077" max="15329" width="9.140625" style="61"/>
    <col min="15330" max="15330" width="6.42578125" style="61" customWidth="1"/>
    <col min="15331" max="15331" width="60.28515625" style="61" customWidth="1"/>
    <col min="15332" max="15332" width="19.42578125" style="61" customWidth="1"/>
    <col min="15333" max="15585" width="9.140625" style="61"/>
    <col min="15586" max="15586" width="6.42578125" style="61" customWidth="1"/>
    <col min="15587" max="15587" width="60.28515625" style="61" customWidth="1"/>
    <col min="15588" max="15588" width="19.42578125" style="61" customWidth="1"/>
    <col min="15589" max="15841" width="9.140625" style="61"/>
    <col min="15842" max="15842" width="6.42578125" style="61" customWidth="1"/>
    <col min="15843" max="15843" width="60.28515625" style="61" customWidth="1"/>
    <col min="15844" max="15844" width="19.42578125" style="61" customWidth="1"/>
    <col min="15845" max="16097" width="9.140625" style="61"/>
    <col min="16098" max="16098" width="6.42578125" style="61" customWidth="1"/>
    <col min="16099" max="16099" width="60.28515625" style="61" customWidth="1"/>
    <col min="16100" max="16100" width="19.42578125" style="61" customWidth="1"/>
    <col min="16101" max="16353" width="9.140625" style="61"/>
    <col min="16354" max="16354" width="8.85546875" style="61" customWidth="1"/>
    <col min="16355" max="16355" width="9.140625" style="61"/>
    <col min="16356" max="16384" width="8.85546875" style="61" customWidth="1"/>
  </cols>
  <sheetData>
    <row r="1" spans="1:10" x14ac:dyDescent="0.25">
      <c r="A1" s="60" t="s">
        <v>51</v>
      </c>
      <c r="B1" s="60"/>
      <c r="C1" s="60"/>
    </row>
    <row r="2" spans="1:10" ht="15.75" customHeight="1" x14ac:dyDescent="0.25">
      <c r="A2" s="62" t="s">
        <v>52</v>
      </c>
      <c r="B2" s="62"/>
      <c r="C2" s="62"/>
      <c r="F2" s="63"/>
    </row>
    <row r="3" spans="1:10" ht="16.5" thickBot="1" x14ac:dyDescent="0.3">
      <c r="A3" s="64"/>
      <c r="B3" s="64"/>
      <c r="C3" s="65"/>
    </row>
    <row r="4" spans="1:10" x14ac:dyDescent="0.25">
      <c r="A4" s="66" t="s">
        <v>53</v>
      </c>
      <c r="B4" s="67" t="s">
        <v>54</v>
      </c>
      <c r="C4" s="68" t="s">
        <v>55</v>
      </c>
    </row>
    <row r="5" spans="1:10" ht="16.5" thickBot="1" x14ac:dyDescent="0.3">
      <c r="A5" s="69"/>
      <c r="B5" s="70"/>
      <c r="C5" s="71" t="s">
        <v>56</v>
      </c>
      <c r="D5" s="63"/>
      <c r="J5" s="63"/>
    </row>
    <row r="6" spans="1:10" x14ac:dyDescent="0.25">
      <c r="A6" s="72">
        <v>1</v>
      </c>
      <c r="B6" s="73" t="s">
        <v>30</v>
      </c>
      <c r="C6" s="74">
        <f>SUM(C7:C8)</f>
        <v>900595</v>
      </c>
      <c r="D6" s="75"/>
      <c r="F6" s="63"/>
      <c r="H6" s="63"/>
    </row>
    <row r="7" spans="1:10" x14ac:dyDescent="0.25">
      <c r="A7" s="76"/>
      <c r="B7" s="77" t="s">
        <v>57</v>
      </c>
      <c r="C7" s="78">
        <v>873498</v>
      </c>
      <c r="D7" s="75"/>
      <c r="F7" s="63"/>
      <c r="H7" s="63"/>
    </row>
    <row r="8" spans="1:10" ht="16.5" thickBot="1" x14ac:dyDescent="0.3">
      <c r="A8" s="79"/>
      <c r="B8" s="80" t="s">
        <v>58</v>
      </c>
      <c r="C8" s="78">
        <v>27097</v>
      </c>
      <c r="D8" s="75"/>
      <c r="F8" s="63"/>
    </row>
    <row r="9" spans="1:10" x14ac:dyDescent="0.25">
      <c r="A9" s="81">
        <v>2</v>
      </c>
      <c r="B9" s="82" t="s">
        <v>59</v>
      </c>
      <c r="C9" s="83">
        <f>SUM(C10:C14)</f>
        <v>114251.489</v>
      </c>
      <c r="D9" s="75"/>
      <c r="F9" s="63"/>
    </row>
    <row r="10" spans="1:10" ht="18" customHeight="1" x14ac:dyDescent="0.25">
      <c r="A10" s="84"/>
      <c r="B10" s="85" t="s">
        <v>60</v>
      </c>
      <c r="C10" s="86">
        <f>C7*1.5%</f>
        <v>13102.47</v>
      </c>
      <c r="D10" s="75"/>
      <c r="F10" s="63"/>
    </row>
    <row r="11" spans="1:10" x14ac:dyDescent="0.25">
      <c r="A11" s="84"/>
      <c r="B11" s="85" t="s">
        <v>61</v>
      </c>
      <c r="C11" s="86">
        <f>C7*0.9*6%</f>
        <v>47168.892</v>
      </c>
      <c r="D11" s="75"/>
      <c r="F11" s="63"/>
    </row>
    <row r="12" spans="1:10" x14ac:dyDescent="0.25">
      <c r="A12" s="84"/>
      <c r="B12" s="85" t="s">
        <v>62</v>
      </c>
      <c r="C12" s="86">
        <f>C7*0.9*3.5%</f>
        <v>27515.187000000005</v>
      </c>
      <c r="D12" s="75"/>
      <c r="F12" s="63"/>
    </row>
    <row r="13" spans="1:10" x14ac:dyDescent="0.25">
      <c r="A13" s="84"/>
      <c r="B13" s="85" t="s">
        <v>63</v>
      </c>
      <c r="C13" s="86">
        <f>C7*3%</f>
        <v>26204.94</v>
      </c>
      <c r="D13" s="75"/>
      <c r="F13" s="63"/>
    </row>
    <row r="14" spans="1:10" ht="16.5" thickBot="1" x14ac:dyDescent="0.3">
      <c r="A14" s="87"/>
      <c r="B14" s="88" t="s">
        <v>64</v>
      </c>
      <c r="C14" s="89">
        <v>260</v>
      </c>
      <c r="D14" s="75"/>
      <c r="F14" s="63"/>
      <c r="H14" s="63"/>
    </row>
    <row r="15" spans="1:10" ht="32.25" thickBot="1" x14ac:dyDescent="0.3">
      <c r="A15" s="90">
        <v>3</v>
      </c>
      <c r="B15" s="91" t="s">
        <v>65</v>
      </c>
      <c r="C15" s="92">
        <v>10000</v>
      </c>
      <c r="H15" s="63"/>
    </row>
    <row r="16" spans="1:10" x14ac:dyDescent="0.25">
      <c r="A16" s="93">
        <v>4</v>
      </c>
      <c r="B16" s="94" t="s">
        <v>66</v>
      </c>
      <c r="C16" s="74">
        <f>C17</f>
        <v>4119</v>
      </c>
    </row>
    <row r="17" spans="1:6" ht="16.5" thickBot="1" x14ac:dyDescent="0.3">
      <c r="A17" s="95"/>
      <c r="B17" s="80" t="s">
        <v>67</v>
      </c>
      <c r="C17" s="96">
        <v>4119</v>
      </c>
      <c r="F17" s="58"/>
    </row>
    <row r="18" spans="1:6" x14ac:dyDescent="0.25">
      <c r="A18" s="81">
        <v>5</v>
      </c>
      <c r="B18" s="82" t="s">
        <v>68</v>
      </c>
      <c r="C18" s="74">
        <f>SUM(C19:C20)</f>
        <v>122698</v>
      </c>
      <c r="F18" s="58"/>
    </row>
    <row r="19" spans="1:6" x14ac:dyDescent="0.25">
      <c r="A19" s="84"/>
      <c r="B19" s="85" t="s">
        <v>69</v>
      </c>
      <c r="C19" s="86">
        <v>112565</v>
      </c>
      <c r="F19" s="58"/>
    </row>
    <row r="20" spans="1:6" s="97" customFormat="1" ht="15.75" customHeight="1" thickBot="1" x14ac:dyDescent="0.3">
      <c r="A20" s="87"/>
      <c r="B20" s="88" t="s">
        <v>70</v>
      </c>
      <c r="C20" s="96">
        <v>10133</v>
      </c>
      <c r="F20" s="58"/>
    </row>
    <row r="21" spans="1:6" x14ac:dyDescent="0.25">
      <c r="A21" s="81">
        <v>6</v>
      </c>
      <c r="B21" s="94" t="s">
        <v>71</v>
      </c>
      <c r="C21" s="98">
        <f>SUM(C22:C24)</f>
        <v>107215</v>
      </c>
      <c r="F21" s="58"/>
    </row>
    <row r="22" spans="1:6" x14ac:dyDescent="0.25">
      <c r="A22" s="84"/>
      <c r="B22" s="99" t="s">
        <v>72</v>
      </c>
      <c r="C22" s="78">
        <v>8955</v>
      </c>
      <c r="F22" s="58"/>
    </row>
    <row r="23" spans="1:6" x14ac:dyDescent="0.25">
      <c r="A23" s="84"/>
      <c r="B23" s="100" t="s">
        <v>73</v>
      </c>
      <c r="C23" s="78">
        <v>58269</v>
      </c>
      <c r="F23" s="58"/>
    </row>
    <row r="24" spans="1:6" ht="16.5" thickBot="1" x14ac:dyDescent="0.3">
      <c r="A24" s="87"/>
      <c r="B24" s="101" t="s">
        <v>74</v>
      </c>
      <c r="C24" s="89">
        <v>39991</v>
      </c>
      <c r="F24" s="58"/>
    </row>
    <row r="25" spans="1:6" x14ac:dyDescent="0.25">
      <c r="A25" s="93">
        <v>7</v>
      </c>
      <c r="B25" s="102" t="s">
        <v>75</v>
      </c>
      <c r="C25" s="74">
        <f>SUM(C26:C28)</f>
        <v>6900</v>
      </c>
      <c r="F25" s="58"/>
    </row>
    <row r="26" spans="1:6" x14ac:dyDescent="0.25">
      <c r="A26" s="103"/>
      <c r="B26" s="104" t="s">
        <v>76</v>
      </c>
      <c r="C26" s="86">
        <v>1320</v>
      </c>
    </row>
    <row r="27" spans="1:6" x14ac:dyDescent="0.25">
      <c r="A27" s="103"/>
      <c r="B27" s="104" t="s">
        <v>77</v>
      </c>
      <c r="C27" s="86">
        <v>60</v>
      </c>
      <c r="F27" s="58"/>
    </row>
    <row r="28" spans="1:6" ht="32.25" thickBot="1" x14ac:dyDescent="0.3">
      <c r="A28" s="103"/>
      <c r="B28" s="105" t="s">
        <v>78</v>
      </c>
      <c r="C28" s="86">
        <v>5520</v>
      </c>
    </row>
    <row r="29" spans="1:6" x14ac:dyDescent="0.25">
      <c r="A29" s="93">
        <v>8</v>
      </c>
      <c r="B29" s="102" t="s">
        <v>79</v>
      </c>
      <c r="C29" s="74">
        <f>SUM(C30)</f>
        <v>160000</v>
      </c>
    </row>
    <row r="30" spans="1:6" ht="32.25" thickBot="1" x14ac:dyDescent="0.3">
      <c r="A30" s="95"/>
      <c r="B30" s="106" t="s">
        <v>80</v>
      </c>
      <c r="C30" s="89">
        <v>160000</v>
      </c>
    </row>
    <row r="31" spans="1:6" x14ac:dyDescent="0.25">
      <c r="A31" s="93">
        <v>9</v>
      </c>
      <c r="B31" s="107" t="s">
        <v>81</v>
      </c>
      <c r="C31" s="68">
        <f>SUM(C32:C33)</f>
        <v>206467</v>
      </c>
    </row>
    <row r="32" spans="1:6" ht="31.5" x14ac:dyDescent="0.25">
      <c r="A32" s="103"/>
      <c r="B32" s="108" t="s">
        <v>82</v>
      </c>
      <c r="C32" s="78">
        <v>41990</v>
      </c>
    </row>
    <row r="33" spans="1:4" ht="32.25" thickBot="1" x14ac:dyDescent="0.3">
      <c r="A33" s="95"/>
      <c r="B33" s="109" t="s">
        <v>83</v>
      </c>
      <c r="C33" s="96">
        <v>164477</v>
      </c>
      <c r="D33" s="58"/>
    </row>
    <row r="34" spans="1:4" x14ac:dyDescent="0.25">
      <c r="A34" s="110">
        <v>10</v>
      </c>
      <c r="B34" s="111" t="s">
        <v>46</v>
      </c>
      <c r="C34" s="68">
        <f>SUM(C35:C40)</f>
        <v>895784</v>
      </c>
    </row>
    <row r="35" spans="1:4" x14ac:dyDescent="0.25">
      <c r="A35" s="112"/>
      <c r="B35" s="113" t="s">
        <v>84</v>
      </c>
      <c r="C35" s="78">
        <v>612780</v>
      </c>
    </row>
    <row r="36" spans="1:4" x14ac:dyDescent="0.25">
      <c r="A36" s="112"/>
      <c r="B36" s="114" t="s">
        <v>85</v>
      </c>
      <c r="C36" s="86">
        <v>81</v>
      </c>
      <c r="D36" s="58"/>
    </row>
    <row r="37" spans="1:4" x14ac:dyDescent="0.25">
      <c r="A37" s="112"/>
      <c r="B37" s="114" t="s">
        <v>86</v>
      </c>
      <c r="C37" s="86">
        <v>140</v>
      </c>
    </row>
    <row r="38" spans="1:4" x14ac:dyDescent="0.25">
      <c r="A38" s="112"/>
      <c r="B38" s="114" t="s">
        <v>87</v>
      </c>
      <c r="C38" s="86">
        <v>9612</v>
      </c>
    </row>
    <row r="39" spans="1:4" x14ac:dyDescent="0.25">
      <c r="A39" s="112"/>
      <c r="B39" s="114" t="s">
        <v>88</v>
      </c>
      <c r="C39" s="78">
        <v>2311</v>
      </c>
      <c r="D39" s="115"/>
    </row>
    <row r="40" spans="1:4" ht="16.5" thickBot="1" x14ac:dyDescent="0.3">
      <c r="A40" s="116"/>
      <c r="B40" s="117" t="s">
        <v>89</v>
      </c>
      <c r="C40" s="89">
        <v>270860</v>
      </c>
      <c r="D40" s="63"/>
    </row>
    <row r="41" spans="1:4" ht="16.5" thickBot="1" x14ac:dyDescent="0.3">
      <c r="A41" s="118"/>
      <c r="B41" s="119" t="s">
        <v>90</v>
      </c>
      <c r="C41" s="120">
        <f>C6+C9+C15+C16+C18+C21+C25+C29+C31+C34</f>
        <v>2528029.4890000001</v>
      </c>
      <c r="D41" s="75"/>
    </row>
    <row r="42" spans="1:4" x14ac:dyDescent="0.25">
      <c r="A42" s="121"/>
      <c r="D42" s="115"/>
    </row>
    <row r="43" spans="1:4" x14ac:dyDescent="0.2">
      <c r="A43" s="2"/>
      <c r="B43" s="2"/>
      <c r="C43" s="2"/>
      <c r="D43" s="63"/>
    </row>
    <row r="44" spans="1:4" x14ac:dyDescent="0.2">
      <c r="A44" s="2" t="s">
        <v>47</v>
      </c>
      <c r="B44" s="2"/>
      <c r="C44" s="2" t="s">
        <v>48</v>
      </c>
    </row>
    <row r="45" spans="1:4" x14ac:dyDescent="0.2">
      <c r="A45" s="2"/>
      <c r="B45" s="2"/>
      <c r="C45" s="2"/>
    </row>
    <row r="46" spans="1:4" x14ac:dyDescent="0.2">
      <c r="A46" s="2"/>
      <c r="B46" s="2"/>
      <c r="C46" s="2"/>
    </row>
    <row r="47" spans="1:4" x14ac:dyDescent="0.25">
      <c r="A47" s="2" t="s">
        <v>49</v>
      </c>
      <c r="B47" s="1"/>
      <c r="C47" s="123" t="s">
        <v>50</v>
      </c>
    </row>
    <row r="48" spans="1:4" x14ac:dyDescent="0.25">
      <c r="A48" s="1"/>
      <c r="B48" s="1"/>
      <c r="C48" s="1"/>
    </row>
    <row r="49" spans="1:3" x14ac:dyDescent="0.25">
      <c r="A49" s="2"/>
      <c r="B49" s="1"/>
      <c r="C49" s="2"/>
    </row>
  </sheetData>
  <mergeCells count="13">
    <mergeCell ref="A34:A40"/>
    <mergeCell ref="A16:A17"/>
    <mergeCell ref="A18:A20"/>
    <mergeCell ref="A21:A24"/>
    <mergeCell ref="A25:A28"/>
    <mergeCell ref="A29:A30"/>
    <mergeCell ref="A31:A33"/>
    <mergeCell ref="A1:C1"/>
    <mergeCell ref="A2:C2"/>
    <mergeCell ref="A4:A5"/>
    <mergeCell ref="B4:B5"/>
    <mergeCell ref="A6:A8"/>
    <mergeCell ref="A9:A14"/>
  </mergeCells>
  <pageMargins left="0.31496062992125984" right="0.31496062992125984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 </vt:lpstr>
      <vt:lpstr>расчет проект 192 ед.</vt:lpstr>
      <vt:lpstr>'расчет проект 192 ед.'!Область_печати</vt:lpstr>
      <vt:lpstr>'СВОД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Айнур Калдымуханкызы</dc:creator>
  <cp:lastModifiedBy>Айнур Калдымуханкызы</cp:lastModifiedBy>
  <dcterms:created xsi:type="dcterms:W3CDTF">2024-01-18T04:56:36Z</dcterms:created>
  <dcterms:modified xsi:type="dcterms:W3CDTF">2024-01-18T04:56:54Z</dcterms:modified>
</cp:coreProperties>
</file>